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Kilby Files 05.06.23\Agenda Pack\September 2023\"/>
    </mc:Choice>
  </mc:AlternateContent>
  <xr:revisionPtr revIDLastSave="0" documentId="8_{3CF4AB30-19AD-4E8E-8CC5-F78A2C333BC0}" xr6:coauthVersionLast="47" xr6:coauthVersionMax="47" xr10:uidLastSave="{00000000-0000-0000-0000-000000000000}"/>
  <bookViews>
    <workbookView xWindow="-120" yWindow="-120" windowWidth="20730" windowHeight="11160" xr2:uid="{5234B483-2062-4A04-A25F-78B2ADE9811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1" l="1"/>
  <c r="O48" i="1"/>
  <c r="M48" i="1"/>
  <c r="K48" i="1"/>
  <c r="J48" i="1"/>
  <c r="I48" i="1"/>
  <c r="H48" i="1"/>
  <c r="F48" i="1"/>
  <c r="D48" i="1"/>
  <c r="P47" i="1"/>
  <c r="G47" i="1"/>
  <c r="E47" i="1"/>
  <c r="P46" i="1"/>
  <c r="E46" i="1"/>
  <c r="E48" i="1" s="1"/>
  <c r="P45" i="1"/>
  <c r="G45" i="1"/>
  <c r="P40" i="1"/>
  <c r="G40" i="1"/>
  <c r="O38" i="1"/>
  <c r="N38" i="1"/>
  <c r="M38" i="1"/>
  <c r="K38" i="1"/>
  <c r="J38" i="1"/>
  <c r="I38" i="1"/>
  <c r="H38" i="1"/>
  <c r="F38" i="1"/>
  <c r="D38" i="1"/>
  <c r="D42" i="1" s="1"/>
  <c r="D50" i="1" s="1"/>
  <c r="P37" i="1"/>
  <c r="E37" i="1"/>
  <c r="G37" i="1" s="1"/>
  <c r="P36" i="1"/>
  <c r="G36" i="1"/>
  <c r="E36" i="1"/>
  <c r="P35" i="1"/>
  <c r="P38" i="1" s="1"/>
  <c r="G35" i="1"/>
  <c r="E35" i="1"/>
  <c r="P34" i="1"/>
  <c r="G34" i="1"/>
  <c r="O32" i="1"/>
  <c r="N32" i="1"/>
  <c r="M32" i="1"/>
  <c r="K32" i="1"/>
  <c r="J32" i="1"/>
  <c r="I32" i="1"/>
  <c r="H32" i="1"/>
  <c r="F32" i="1"/>
  <c r="D32" i="1"/>
  <c r="P31" i="1"/>
  <c r="G31" i="1"/>
  <c r="E31" i="1"/>
  <c r="P30" i="1"/>
  <c r="G30" i="1"/>
  <c r="E30" i="1"/>
  <c r="P29" i="1"/>
  <c r="E29" i="1"/>
  <c r="G29" i="1" s="1"/>
  <c r="P28" i="1"/>
  <c r="E28" i="1"/>
  <c r="G28" i="1" s="1"/>
  <c r="P27" i="1"/>
  <c r="G27" i="1"/>
  <c r="E27" i="1"/>
  <c r="P26" i="1"/>
  <c r="G26" i="1"/>
  <c r="E26" i="1"/>
  <c r="P25" i="1"/>
  <c r="E25" i="1"/>
  <c r="G25" i="1" s="1"/>
  <c r="P24" i="1"/>
  <c r="E24" i="1"/>
  <c r="G24" i="1" s="1"/>
  <c r="P23" i="1"/>
  <c r="P32" i="1" s="1"/>
  <c r="G23" i="1"/>
  <c r="E23" i="1"/>
  <c r="E32" i="1" s="1"/>
  <c r="G32" i="1" s="1"/>
  <c r="O21" i="1"/>
  <c r="O42" i="1" s="1"/>
  <c r="O50" i="1" s="1"/>
  <c r="O3" i="1" s="1"/>
  <c r="O4" i="1" s="1"/>
  <c r="O8" i="1" s="1"/>
  <c r="N21" i="1"/>
  <c r="N42" i="1" s="1"/>
  <c r="N50" i="1" s="1"/>
  <c r="M21" i="1"/>
  <c r="M42" i="1" s="1"/>
  <c r="M50" i="1" s="1"/>
  <c r="M3" i="1" s="1"/>
  <c r="K21" i="1"/>
  <c r="K42" i="1" s="1"/>
  <c r="K50" i="1" s="1"/>
  <c r="J21" i="1"/>
  <c r="J42" i="1" s="1"/>
  <c r="J50" i="1" s="1"/>
  <c r="I21" i="1"/>
  <c r="I42" i="1" s="1"/>
  <c r="I50" i="1" s="1"/>
  <c r="H21" i="1"/>
  <c r="H42" i="1" s="1"/>
  <c r="H50" i="1" s="1"/>
  <c r="F21" i="1"/>
  <c r="G21" i="1" s="1"/>
  <c r="E21" i="1"/>
  <c r="D21" i="1"/>
  <c r="P20" i="1"/>
  <c r="G20" i="1"/>
  <c r="P19" i="1"/>
  <c r="P21" i="1" s="1"/>
  <c r="G19" i="1"/>
  <c r="O15" i="1"/>
  <c r="N15" i="1"/>
  <c r="I15" i="1"/>
  <c r="H15" i="1"/>
  <c r="D15" i="1"/>
  <c r="N14" i="1"/>
  <c r="J14" i="1"/>
  <c r="J15" i="1" s="1"/>
  <c r="G14" i="1"/>
  <c r="F14" i="1"/>
  <c r="F15" i="1" s="1"/>
  <c r="E14" i="1"/>
  <c r="D14" i="1"/>
  <c r="P13" i="1"/>
  <c r="P12" i="1"/>
  <c r="G12" i="1"/>
  <c r="P11" i="1"/>
  <c r="P14" i="1" s="1"/>
  <c r="D8" i="1"/>
  <c r="P7" i="1"/>
  <c r="F7" i="1"/>
  <c r="F8" i="1" s="1"/>
  <c r="D7" i="1"/>
  <c r="N6" i="1"/>
  <c r="G6" i="1"/>
  <c r="E6" i="1"/>
  <c r="N5" i="1"/>
  <c r="N7" i="1" s="1"/>
  <c r="G5" i="1"/>
  <c r="E5" i="1"/>
  <c r="E7" i="1" s="1"/>
  <c r="P3" i="1"/>
  <c r="P4" i="1" s="1"/>
  <c r="P8" i="1" s="1"/>
  <c r="E3" i="1"/>
  <c r="G3" i="1" s="1"/>
  <c r="E8" i="1" l="1"/>
  <c r="G7" i="1"/>
  <c r="E15" i="1"/>
  <c r="G15" i="1"/>
  <c r="P42" i="1"/>
  <c r="P50" i="1" s="1"/>
  <c r="P15" i="1"/>
  <c r="G8" i="1"/>
  <c r="F42" i="1"/>
  <c r="E38" i="1"/>
  <c r="G46" i="1"/>
  <c r="G48" i="1"/>
  <c r="E42" i="1" l="1"/>
  <c r="E50" i="1" s="1"/>
  <c r="G38" i="1"/>
  <c r="F50" i="1"/>
  <c r="G50" i="1" s="1"/>
  <c r="G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P13" authorId="0" shapeId="0" xr:uid="{9A270845-7980-4DA0-9816-477F0901C784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LCC funding for MVAS x 2</t>
        </r>
      </text>
    </comment>
    <comment ref="M19" authorId="0" shapeId="0" xr:uid="{E7E95F64-F0B9-4374-8E5E-BBCB611AA79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holiday</t>
        </r>
      </text>
    </comment>
    <comment ref="O19" authorId="0" shapeId="0" xr:uid="{F635DA83-D3A0-4FE2-9915-6B92757DF8B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£11.42/hr +£1.00 increase x 6 hors per week x 52 weeks + £216 woring from home allowance</t>
        </r>
      </text>
    </comment>
    <comment ref="M20" authorId="0" shapeId="0" xr:uid="{7604805D-39E7-4E44-BE64-58CC23CDCC6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move payroll services 2022</t>
        </r>
      </text>
    </comment>
    <comment ref="O27" authorId="0" shapeId="0" xr:uid="{E71EA925-0B1A-4F36-97F6-6F36A866ED3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+ 10%</t>
        </r>
      </text>
    </comment>
    <comment ref="O28" authorId="0" shapeId="0" xr:uid="{EF14C090-33E5-45AC-A1F7-31190DAF4CF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£500 plus increase for MVAS</t>
        </r>
      </text>
    </comment>
    <comment ref="O31" authorId="0" shapeId="0" xr:uid="{9CBD6D2F-710B-4681-8D6B-2D5259927D9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2023 Election year ?</t>
        </r>
      </text>
    </comment>
    <comment ref="O36" authorId="0" shapeId="0" xr:uid="{B9D7B1E9-7113-4B7E-B060-59697A02423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VAT added to quote,howeer we get that back</t>
        </r>
      </text>
    </comment>
    <comment ref="M37" authorId="0" shapeId="0" xr:uid="{2EEB762B-4AC7-4D4F-B0ED-EB57124DAAB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some tree maintenance</t>
        </r>
      </text>
    </comment>
    <comment ref="O37" authorId="0" shapeId="0" xr:uid="{AC3D9336-8EA1-4353-927C-F033A3DFA17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Playground equipment maintenance
MAVs ongoing maintenance i.e. battery changes</t>
        </r>
      </text>
    </comment>
    <comment ref="M46" authorId="0" shapeId="0" xr:uid="{455159B4-C314-4411-9D26-99C5AE9E91A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new laptop with anit virus</t>
        </r>
      </text>
    </comment>
    <comment ref="O46" authorId="0" shapeId="0" xr:uid="{309049FF-BC77-4842-A981-0E656457A29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Budget for new laptop with word</t>
        </r>
      </text>
    </comment>
    <comment ref="P47" authorId="0" shapeId="0" xr:uid="{CCAA782B-2806-41B2-B895-0961D20664D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MVAS x2 funded by  LCC</t>
        </r>
      </text>
    </comment>
  </commentList>
</comments>
</file>

<file path=xl/sharedStrings.xml><?xml version="1.0" encoding="utf-8"?>
<sst xmlns="http://schemas.openxmlformats.org/spreadsheetml/2006/main" count="70" uniqueCount="58">
  <si>
    <t>Detail</t>
  </si>
  <si>
    <t>Actual 2018/19</t>
  </si>
  <si>
    <t>Budget 2019/20</t>
  </si>
  <si>
    <t>2018/2019</t>
  </si>
  <si>
    <t>2019/20</t>
  </si>
  <si>
    <t>Amount over/under budget to date</t>
  </si>
  <si>
    <t>Budget 2020/2021</t>
  </si>
  <si>
    <t>Actual 2020/2021</t>
  </si>
  <si>
    <t>Actual 2021/2022</t>
  </si>
  <si>
    <t>Budget 2021/2022</t>
  </si>
  <si>
    <t>Budget 2022</t>
  </si>
  <si>
    <t>Actual 2022/2023</t>
  </si>
  <si>
    <t>Budget 2023/2024</t>
  </si>
  <si>
    <t>Actual 2023/2024</t>
  </si>
  <si>
    <t>RECEIPTS</t>
  </si>
  <si>
    <t>£</t>
  </si>
  <si>
    <t>Precept</t>
  </si>
  <si>
    <t>Other Receipts - regular</t>
  </si>
  <si>
    <t>Council Tax Support Grant</t>
  </si>
  <si>
    <t>New Homes Bonus</t>
  </si>
  <si>
    <t>Total Receipts - regular items</t>
  </si>
  <si>
    <t>Other Receipts - non recurring</t>
  </si>
  <si>
    <t>HMRC - VAT return</t>
  </si>
  <si>
    <t>S106 payments</t>
  </si>
  <si>
    <t>Other</t>
  </si>
  <si>
    <t>Total Receipts - non recurring</t>
  </si>
  <si>
    <t>TOTAL RECEIPTS</t>
  </si>
  <si>
    <t>PAYMENTS</t>
  </si>
  <si>
    <t>Staff Costs</t>
  </si>
  <si>
    <t>Clerk's Salary</t>
  </si>
  <si>
    <t>Payroll Admin</t>
  </si>
  <si>
    <t>Staff Costs total</t>
  </si>
  <si>
    <t>Other Payments - Admin</t>
  </si>
  <si>
    <t>Admin expenses</t>
  </si>
  <si>
    <t>Clerk recruitment</t>
  </si>
  <si>
    <t>Website hosting, support, annual licence, email</t>
  </si>
  <si>
    <t>Laptop protection - anti virus</t>
  </si>
  <si>
    <t>Room hire for council meetings</t>
  </si>
  <si>
    <t>Insurance</t>
  </si>
  <si>
    <t>Subscriptions (LRALC/NALC/Data Protection)</t>
  </si>
  <si>
    <t>Training</t>
  </si>
  <si>
    <t>Election Fee BDC</t>
  </si>
  <si>
    <t>Other payments - grounds maintenance</t>
  </si>
  <si>
    <t xml:space="preserve">Playground inspection </t>
  </si>
  <si>
    <t xml:space="preserve">Bin emptying </t>
  </si>
  <si>
    <t>Grass cutting /maintenance</t>
  </si>
  <si>
    <t>Parish Maintenance</t>
  </si>
  <si>
    <t>Other payments - grant S137</t>
  </si>
  <si>
    <t>Total payments on regular items</t>
  </si>
  <si>
    <t>Other payments - ad hoc</t>
  </si>
  <si>
    <t>Additional staff costs - website</t>
  </si>
  <si>
    <t>Office Equipment/computer software/hardware</t>
  </si>
  <si>
    <t>Special Projects - Playground Project S106/ Reserves</t>
  </si>
  <si>
    <t>Total payments on non recurring items</t>
  </si>
  <si>
    <t xml:space="preserve">TOTAL PAYMENTS  </t>
  </si>
  <si>
    <t>above excludes VAT</t>
  </si>
  <si>
    <t>live - excludes VAT</t>
  </si>
  <si>
    <t>Signed and dated by the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</si>
</sst>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43" formatCode="_-* #,##0.00_-;\-* #,##0.00_-;_-* &quot;-&quot;??_-;_-@_-"/>
    <numFmt numFmtId="164" formatCode="&quot;£&quot;#,##0.00"/>
    <numFmt numFmtId="165" formatCode="#,##0.00;[Red]#,##0.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C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Liberation Sans"/>
      <family val="2"/>
    </font>
    <font>
      <b/>
      <sz val="12"/>
      <color rgb="FFFF0000"/>
      <name val="Liberation Sans"/>
      <family val="2"/>
    </font>
    <font>
      <sz val="12"/>
      <color rgb="FFFF0000"/>
      <name val="Liberation Sans"/>
      <family val="2"/>
    </font>
    <font>
      <sz val="11"/>
      <color rgb="FFFF0000"/>
      <name val="Liberation Sans"/>
      <family val="2"/>
    </font>
    <font>
      <sz val="11"/>
      <color rgb="FF00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3" fillId="0" borderId="1" xfId="2" applyFont="1" applyBorder="1"/>
    <xf numFmtId="0" fontId="3" fillId="0" borderId="1" xfId="2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164" fontId="4" fillId="0" borderId="2" xfId="2" applyNumberFormat="1" applyFont="1" applyBorder="1" applyAlignment="1">
      <alignment horizontal="center" vertical="center" wrapText="1"/>
    </xf>
    <xf numFmtId="164" fontId="4" fillId="0" borderId="1" xfId="0" applyNumberFormat="1" applyFont="1" applyBorder="1"/>
    <xf numFmtId="7" fontId="5" fillId="0" borderId="1" xfId="2" applyNumberFormat="1" applyFont="1" applyBorder="1" applyAlignment="1">
      <alignment horizontal="center"/>
    </xf>
    <xf numFmtId="7" fontId="6" fillId="0" borderId="0" xfId="2" applyNumberFormat="1" applyFont="1" applyAlignment="1">
      <alignment horizontal="center"/>
    </xf>
    <xf numFmtId="165" fontId="7" fillId="0" borderId="1" xfId="2" applyNumberFormat="1" applyFont="1" applyBorder="1" applyAlignment="1">
      <alignment horizontal="center"/>
    </xf>
    <xf numFmtId="165" fontId="8" fillId="0" borderId="1" xfId="2" applyNumberFormat="1" applyFont="1" applyBorder="1" applyAlignment="1">
      <alignment horizontal="center"/>
    </xf>
    <xf numFmtId="0" fontId="2" fillId="0" borderId="0" xfId="2"/>
    <xf numFmtId="0" fontId="9" fillId="0" borderId="1" xfId="2" applyFont="1" applyBorder="1"/>
    <xf numFmtId="0" fontId="10" fillId="0" borderId="1" xfId="2" applyFont="1" applyBorder="1" applyAlignment="1">
      <alignment horizontal="center" wrapText="1"/>
    </xf>
    <xf numFmtId="164" fontId="10" fillId="0" borderId="1" xfId="2" applyNumberFormat="1" applyFont="1" applyBorder="1" applyAlignment="1">
      <alignment horizontal="center" wrapText="1"/>
    </xf>
    <xf numFmtId="164" fontId="11" fillId="0" borderId="2" xfId="2" applyNumberFormat="1" applyFont="1" applyBorder="1" applyAlignment="1">
      <alignment horizontal="center" wrapText="1"/>
    </xf>
    <xf numFmtId="164" fontId="12" fillId="0" borderId="1" xfId="0" applyNumberFormat="1" applyFont="1" applyBorder="1" applyAlignment="1">
      <alignment horizontal="center"/>
    </xf>
    <xf numFmtId="7" fontId="13" fillId="0" borderId="1" xfId="2" applyNumberFormat="1" applyFont="1" applyBorder="1" applyAlignment="1">
      <alignment horizontal="center"/>
    </xf>
    <xf numFmtId="7" fontId="14" fillId="0" borderId="0" xfId="2" applyNumberFormat="1" applyFont="1" applyAlignment="1">
      <alignment horizontal="center"/>
    </xf>
    <xf numFmtId="165" fontId="15" fillId="0" borderId="1" xfId="2" applyNumberFormat="1" applyFont="1" applyBorder="1" applyAlignment="1">
      <alignment horizontal="center"/>
    </xf>
    <xf numFmtId="165" fontId="14" fillId="0" borderId="1" xfId="2" applyNumberFormat="1" applyFont="1" applyBorder="1"/>
    <xf numFmtId="0" fontId="16" fillId="0" borderId="1" xfId="2" applyFont="1" applyBorder="1"/>
    <xf numFmtId="3" fontId="16" fillId="0" borderId="1" xfId="1" applyNumberFormat="1" applyFont="1" applyFill="1" applyBorder="1" applyAlignment="1" applyProtection="1"/>
    <xf numFmtId="164" fontId="16" fillId="0" borderId="1" xfId="1" applyNumberFormat="1" applyFont="1" applyFill="1" applyBorder="1" applyAlignment="1" applyProtection="1"/>
    <xf numFmtId="164" fontId="17" fillId="0" borderId="2" xfId="1" applyNumberFormat="1" applyFont="1" applyFill="1" applyBorder="1" applyAlignment="1" applyProtection="1"/>
    <xf numFmtId="164" fontId="13" fillId="0" borderId="1" xfId="0" applyNumberFormat="1" applyFont="1" applyBorder="1"/>
    <xf numFmtId="7" fontId="14" fillId="0" borderId="1" xfId="2" applyNumberFormat="1" applyFont="1" applyBorder="1" applyAlignment="1">
      <alignment horizontal="right"/>
    </xf>
    <xf numFmtId="0" fontId="10" fillId="0" borderId="1" xfId="2" applyFont="1" applyBorder="1"/>
    <xf numFmtId="165" fontId="18" fillId="0" borderId="1" xfId="2" applyNumberFormat="1" applyFont="1" applyBorder="1" applyAlignment="1">
      <alignment horizontal="center"/>
    </xf>
    <xf numFmtId="165" fontId="19" fillId="0" borderId="1" xfId="2" applyNumberFormat="1" applyFont="1" applyBorder="1"/>
    <xf numFmtId="0" fontId="10" fillId="0" borderId="3" xfId="2" applyFont="1" applyBorder="1"/>
    <xf numFmtId="3" fontId="16" fillId="0" borderId="3" xfId="1" applyNumberFormat="1" applyFont="1" applyFill="1" applyBorder="1" applyAlignment="1" applyProtection="1"/>
    <xf numFmtId="164" fontId="16" fillId="0" borderId="3" xfId="1" applyNumberFormat="1" applyFont="1" applyFill="1" applyBorder="1" applyAlignment="1" applyProtection="1"/>
    <xf numFmtId="164" fontId="17" fillId="0" borderId="4" xfId="1" applyNumberFormat="1" applyFont="1" applyFill="1" applyBorder="1" applyAlignment="1" applyProtection="1"/>
    <xf numFmtId="165" fontId="19" fillId="0" borderId="3" xfId="2" applyNumberFormat="1" applyFont="1" applyBorder="1"/>
    <xf numFmtId="0" fontId="10" fillId="0" borderId="5" xfId="2" applyFont="1" applyBorder="1"/>
    <xf numFmtId="3" fontId="10" fillId="0" borderId="6" xfId="1" applyNumberFormat="1" applyFont="1" applyFill="1" applyBorder="1" applyAlignment="1" applyProtection="1"/>
    <xf numFmtId="164" fontId="10" fillId="0" borderId="6" xfId="1" applyNumberFormat="1" applyFont="1" applyFill="1" applyBorder="1" applyAlignment="1" applyProtection="1"/>
    <xf numFmtId="164" fontId="11" fillId="0" borderId="7" xfId="1" applyNumberFormat="1" applyFont="1" applyFill="1" applyBorder="1" applyAlignment="1" applyProtection="1"/>
    <xf numFmtId="7" fontId="14" fillId="0" borderId="8" xfId="2" applyNumberFormat="1" applyFont="1" applyBorder="1" applyAlignment="1">
      <alignment horizontal="center"/>
    </xf>
    <xf numFmtId="165" fontId="19" fillId="0" borderId="6" xfId="2" applyNumberFormat="1" applyFont="1" applyBorder="1"/>
    <xf numFmtId="0" fontId="16" fillId="0" borderId="9" xfId="2" applyFont="1" applyBorder="1"/>
    <xf numFmtId="0" fontId="10" fillId="0" borderId="9" xfId="2" applyFont="1" applyBorder="1"/>
    <xf numFmtId="164" fontId="10" fillId="0" borderId="9" xfId="2" applyNumberFormat="1" applyFont="1" applyBorder="1"/>
    <xf numFmtId="164" fontId="11" fillId="0" borderId="10" xfId="2" applyNumberFormat="1" applyFont="1" applyBorder="1"/>
    <xf numFmtId="164" fontId="12" fillId="0" borderId="1" xfId="0" applyNumberFormat="1" applyFont="1" applyBorder="1"/>
    <xf numFmtId="165" fontId="14" fillId="0" borderId="9" xfId="2" applyNumberFormat="1" applyFont="1" applyBorder="1"/>
    <xf numFmtId="164" fontId="16" fillId="0" borderId="1" xfId="2" applyNumberFormat="1" applyFont="1" applyBorder="1"/>
    <xf numFmtId="164" fontId="17" fillId="0" borderId="2" xfId="2" applyNumberFormat="1" applyFont="1" applyBorder="1"/>
    <xf numFmtId="164" fontId="14" fillId="0" borderId="1" xfId="2" applyNumberFormat="1" applyFont="1" applyBorder="1"/>
    <xf numFmtId="0" fontId="16" fillId="0" borderId="3" xfId="2" applyFont="1" applyBorder="1"/>
    <xf numFmtId="164" fontId="14" fillId="0" borderId="3" xfId="2" applyNumberFormat="1" applyFont="1" applyBorder="1"/>
    <xf numFmtId="164" fontId="10" fillId="0" borderId="11" xfId="1" applyNumberFormat="1" applyFont="1" applyFill="1" applyBorder="1" applyAlignment="1" applyProtection="1"/>
    <xf numFmtId="3" fontId="10" fillId="0" borderId="9" xfId="1" applyNumberFormat="1" applyFont="1" applyFill="1" applyBorder="1" applyAlignment="1" applyProtection="1"/>
    <xf numFmtId="164" fontId="10" fillId="0" borderId="9" xfId="1" applyNumberFormat="1" applyFont="1" applyFill="1" applyBorder="1" applyAlignment="1" applyProtection="1"/>
    <xf numFmtId="164" fontId="11" fillId="0" borderId="10" xfId="1" applyNumberFormat="1" applyFont="1" applyFill="1" applyBorder="1" applyAlignment="1" applyProtection="1"/>
    <xf numFmtId="3" fontId="16" fillId="0" borderId="6" xfId="1" applyNumberFormat="1" applyFont="1" applyFill="1" applyBorder="1" applyAlignment="1" applyProtection="1"/>
    <xf numFmtId="164" fontId="16" fillId="0" borderId="6" xfId="1" applyNumberFormat="1" applyFont="1" applyFill="1" applyBorder="1" applyAlignment="1" applyProtection="1"/>
    <xf numFmtId="164" fontId="16" fillId="0" borderId="9" xfId="2" applyNumberFormat="1" applyFont="1" applyBorder="1"/>
    <xf numFmtId="164" fontId="17" fillId="0" borderId="10" xfId="2" applyNumberFormat="1" applyFont="1" applyBorder="1"/>
    <xf numFmtId="165" fontId="14" fillId="0" borderId="3" xfId="2" applyNumberFormat="1" applyFont="1" applyBorder="1"/>
    <xf numFmtId="164" fontId="16" fillId="0" borderId="3" xfId="2" applyNumberFormat="1" applyFont="1" applyBorder="1"/>
    <xf numFmtId="164" fontId="17" fillId="0" borderId="4" xfId="2" applyNumberFormat="1" applyFont="1" applyBorder="1"/>
    <xf numFmtId="164" fontId="17" fillId="0" borderId="1" xfId="1" applyNumberFormat="1" applyFont="1" applyFill="1" applyBorder="1" applyAlignment="1" applyProtection="1"/>
    <xf numFmtId="0" fontId="10" fillId="0" borderId="12" xfId="2" applyFont="1" applyBorder="1"/>
    <xf numFmtId="3" fontId="10" fillId="0" borderId="12" xfId="1" applyNumberFormat="1" applyFont="1" applyFill="1" applyBorder="1" applyAlignment="1" applyProtection="1"/>
    <xf numFmtId="164" fontId="10" fillId="0" borderId="12" xfId="1" applyNumberFormat="1" applyFont="1" applyFill="1" applyBorder="1" applyAlignment="1" applyProtection="1"/>
    <xf numFmtId="164" fontId="11" fillId="0" borderId="13" xfId="1" applyNumberFormat="1" applyFont="1" applyFill="1" applyBorder="1" applyAlignment="1" applyProtection="1"/>
    <xf numFmtId="164" fontId="11" fillId="0" borderId="6" xfId="1" applyNumberFormat="1" applyFont="1" applyFill="1" applyBorder="1" applyAlignment="1" applyProtection="1"/>
    <xf numFmtId="0" fontId="20" fillId="0" borderId="0" xfId="2" applyFont="1"/>
    <xf numFmtId="164" fontId="20" fillId="0" borderId="0" xfId="2" applyNumberFormat="1" applyFont="1"/>
    <xf numFmtId="164" fontId="21" fillId="0" borderId="0" xfId="2" applyNumberFormat="1" applyFont="1" applyAlignment="1">
      <alignment horizontal="center"/>
    </xf>
    <xf numFmtId="164" fontId="22" fillId="0" borderId="0" xfId="2" applyNumberFormat="1" applyFont="1"/>
    <xf numFmtId="164" fontId="13" fillId="0" borderId="0" xfId="0" applyNumberFormat="1" applyFont="1"/>
    <xf numFmtId="7" fontId="13" fillId="0" borderId="0" xfId="2" applyNumberFormat="1" applyFont="1" applyAlignment="1">
      <alignment horizontal="center"/>
    </xf>
    <xf numFmtId="165" fontId="15" fillId="0" borderId="0" xfId="2" applyNumberFormat="1" applyFont="1" applyAlignment="1">
      <alignment horizontal="center"/>
    </xf>
    <xf numFmtId="165" fontId="14" fillId="0" borderId="0" xfId="2" applyNumberFormat="1" applyFont="1"/>
    <xf numFmtId="164" fontId="20" fillId="2" borderId="0" xfId="2" applyNumberFormat="1" applyFont="1" applyFill="1"/>
    <xf numFmtId="164" fontId="13" fillId="2" borderId="0" xfId="0" applyNumberFormat="1" applyFont="1" applyFill="1"/>
    <xf numFmtId="7" fontId="13" fillId="2" borderId="0" xfId="2" applyNumberFormat="1" applyFont="1" applyFill="1" applyAlignment="1">
      <alignment horizontal="center"/>
    </xf>
    <xf numFmtId="164" fontId="2" fillId="2" borderId="0" xfId="2" applyNumberFormat="1" applyFill="1"/>
    <xf numFmtId="164" fontId="2" fillId="0" borderId="0" xfId="2" applyNumberFormat="1"/>
    <xf numFmtId="164" fontId="23" fillId="0" borderId="0" xfId="2" applyNumberFormat="1" applyFont="1"/>
    <xf numFmtId="164" fontId="0" fillId="2" borderId="0" xfId="0" applyNumberFormat="1" applyFill="1"/>
    <xf numFmtId="7" fontId="1" fillId="2" borderId="0" xfId="2" applyNumberFormat="1" applyFont="1" applyFill="1" applyAlignment="1">
      <alignment horizontal="center"/>
    </xf>
    <xf numFmtId="7" fontId="24" fillId="0" borderId="0" xfId="2" applyNumberFormat="1" applyFont="1" applyAlignment="1">
      <alignment horizontal="center"/>
    </xf>
    <xf numFmtId="165" fontId="25" fillId="0" borderId="0" xfId="2" applyNumberFormat="1" applyFont="1" applyAlignment="1">
      <alignment horizontal="center"/>
    </xf>
    <xf numFmtId="165" fontId="24" fillId="0" borderId="0" xfId="2" applyNumberFormat="1" applyFont="1"/>
  </cellXfs>
  <cellStyles count="3">
    <cellStyle name="Comma" xfId="1" builtinId="3"/>
    <cellStyle name="Normal" xfId="0" builtinId="0"/>
    <cellStyle name="Normal 2" xfId="2" xr:uid="{6C81E153-CAC1-4160-A312-025513CF94B7}"/>
  </cellStyles>
  <dxfs count="3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Desktop\Kilby%20Files%2005.06.23\Finance\Accounts%20&amp;%20Bank%20Recs\Cash%20book%202023-2024.xlsx" TargetMode="External"/><Relationship Id="rId1" Type="http://schemas.openxmlformats.org/officeDocument/2006/relationships/externalLinkPath" Target="file:///C:\Users\User\OneDrive\Desktop\Kilby%20Files%2005.06.23\Finance\Accounts%20&amp;%20Bank%20Recs\Cash%20book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h Book until Financial End"/>
      <sheetName val="Budget to date"/>
      <sheetName val="Bank Rec Master"/>
      <sheetName val="Precept 2023-2024"/>
      <sheetName val="Drop Downs"/>
    </sheetNames>
    <sheetDataSet>
      <sheetData sheetId="0">
        <row r="1">
          <cell r="D1" t="str">
            <v>Budget area</v>
          </cell>
          <cell r="F1" t="str">
            <v>PRECEPT</v>
          </cell>
          <cell r="H1" t="str">
            <v>TOTAL</v>
          </cell>
        </row>
        <row r="2">
          <cell r="D2" t="str">
            <v>Other</v>
          </cell>
          <cell r="F2">
            <v>7500</v>
          </cell>
          <cell r="H2">
            <v>7500</v>
          </cell>
        </row>
        <row r="3">
          <cell r="D3" t="str">
            <v>Precept</v>
          </cell>
          <cell r="F3">
            <v>4891</v>
          </cell>
          <cell r="H3">
            <v>12391</v>
          </cell>
        </row>
        <row r="11">
          <cell r="F11" t="str">
            <v>NET</v>
          </cell>
          <cell r="H11" t="str">
            <v>TOTAL</v>
          </cell>
        </row>
        <row r="12">
          <cell r="D12" t="str">
            <v>Website hosting, support, annual licence, email</v>
          </cell>
          <cell r="F12">
            <v>310</v>
          </cell>
          <cell r="H12">
            <v>372</v>
          </cell>
        </row>
        <row r="13">
          <cell r="D13" t="str">
            <v>Clerk's Salary</v>
          </cell>
          <cell r="F13">
            <v>652.41999999999996</v>
          </cell>
          <cell r="H13">
            <v>652.41999999999996</v>
          </cell>
        </row>
        <row r="14">
          <cell r="D14" t="str">
            <v>Payroll Admin</v>
          </cell>
          <cell r="F14">
            <v>60</v>
          </cell>
          <cell r="H14">
            <v>60</v>
          </cell>
        </row>
        <row r="15">
          <cell r="D15" t="str">
            <v>Subscriptions (LRALC/NALC/Data Protection)</v>
          </cell>
          <cell r="F15">
            <v>198.12</v>
          </cell>
          <cell r="H15">
            <v>198.12</v>
          </cell>
        </row>
        <row r="16">
          <cell r="D16" t="str">
            <v>Other payments - grant S137</v>
          </cell>
          <cell r="F16">
            <v>250</v>
          </cell>
          <cell r="H16">
            <v>250</v>
          </cell>
        </row>
        <row r="17">
          <cell r="D17" t="str">
            <v>Grass cutting /maintenance</v>
          </cell>
          <cell r="F17">
            <v>240</v>
          </cell>
          <cell r="H17">
            <v>288</v>
          </cell>
        </row>
        <row r="18">
          <cell r="D18" t="str">
            <v>Clerk's Salary</v>
          </cell>
          <cell r="F18">
            <v>314.94</v>
          </cell>
          <cell r="H18">
            <v>314.94</v>
          </cell>
        </row>
        <row r="19">
          <cell r="D19" t="str">
            <v>Room hire for council meetings</v>
          </cell>
          <cell r="F19">
            <v>30</v>
          </cell>
          <cell r="H19">
            <v>30</v>
          </cell>
        </row>
        <row r="20">
          <cell r="D20" t="str">
            <v>Special Projects - Playground Project S106/ Reserves</v>
          </cell>
          <cell r="F20">
            <v>5984</v>
          </cell>
          <cell r="H20">
            <v>7180.8</v>
          </cell>
        </row>
        <row r="21">
          <cell r="D21" t="str">
            <v>Clerk's Salary</v>
          </cell>
          <cell r="F21">
            <v>314.94</v>
          </cell>
          <cell r="H21">
            <v>314.94</v>
          </cell>
        </row>
        <row r="22">
          <cell r="D22" t="str">
            <v>Room hire for council meetings</v>
          </cell>
          <cell r="F22">
            <v>30</v>
          </cell>
          <cell r="H22">
            <v>30</v>
          </cell>
        </row>
        <row r="23">
          <cell r="D23" t="str">
            <v>Insurance</v>
          </cell>
          <cell r="F23">
            <v>521.37</v>
          </cell>
          <cell r="H23">
            <v>521.37</v>
          </cell>
        </row>
        <row r="24">
          <cell r="D24" t="str">
            <v>Admin expenses</v>
          </cell>
          <cell r="F24">
            <v>61.2</v>
          </cell>
          <cell r="H24">
            <v>61.2</v>
          </cell>
        </row>
        <row r="25">
          <cell r="D25" t="str">
            <v>Admin expenses</v>
          </cell>
          <cell r="F25">
            <v>8.8000000000000007</v>
          </cell>
          <cell r="H25">
            <v>8.8000000000000007</v>
          </cell>
        </row>
        <row r="26">
          <cell r="D26" t="str">
            <v>Office Equipment/computer software/hardware</v>
          </cell>
          <cell r="F26">
            <v>39.99</v>
          </cell>
          <cell r="H26">
            <v>39.99</v>
          </cell>
        </row>
        <row r="27">
          <cell r="D27" t="str">
            <v xml:space="preserve">Bin emptying </v>
          </cell>
          <cell r="F27">
            <v>233.48</v>
          </cell>
          <cell r="H27">
            <v>280.18</v>
          </cell>
        </row>
        <row r="28">
          <cell r="D28" t="str">
            <v>Clerk's Salary</v>
          </cell>
          <cell r="F28">
            <v>322.92</v>
          </cell>
          <cell r="H28">
            <v>322.92</v>
          </cell>
        </row>
        <row r="29">
          <cell r="D29" t="str">
            <v>Grass cutting /maintenance</v>
          </cell>
          <cell r="F29">
            <v>840</v>
          </cell>
          <cell r="H29">
            <v>1008</v>
          </cell>
        </row>
        <row r="30">
          <cell r="D30" t="str">
            <v>Clerk's Salary</v>
          </cell>
          <cell r="F30">
            <v>322.92</v>
          </cell>
          <cell r="H30">
            <v>322.92</v>
          </cell>
        </row>
        <row r="31">
          <cell r="D31" t="str">
            <v>Parish Maintenance</v>
          </cell>
          <cell r="F31">
            <v>210</v>
          </cell>
          <cell r="H31">
            <v>267</v>
          </cell>
        </row>
        <row r="47">
          <cell r="F47">
            <v>10945.1</v>
          </cell>
          <cell r="H47">
            <v>12523.600000000002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D39F-E321-4176-A09D-91227B28AFDB}">
  <sheetPr>
    <pageSetUpPr fitToPage="1"/>
  </sheetPr>
  <dimension ref="A1:Q63"/>
  <sheetViews>
    <sheetView tabSelected="1" topLeftCell="A43" workbookViewId="0">
      <selection activeCell="A52" sqref="A52"/>
    </sheetView>
  </sheetViews>
  <sheetFormatPr defaultRowHeight="15"/>
  <cols>
    <col min="1" max="1" width="51" bestFit="1" customWidth="1"/>
    <col min="2" max="8" width="0" hidden="1" customWidth="1"/>
    <col min="9" max="9" width="10.140625" hidden="1" customWidth="1"/>
    <col min="10" max="10" width="22.140625" hidden="1" customWidth="1"/>
    <col min="11" max="11" width="23" hidden="1" customWidth="1"/>
    <col min="12" max="12" width="9.28515625" hidden="1" customWidth="1"/>
    <col min="13" max="13" width="15.42578125" bestFit="1" customWidth="1"/>
    <col min="14" max="14" width="21.42578125" bestFit="1" customWidth="1"/>
    <col min="15" max="15" width="23" bestFit="1" customWidth="1"/>
    <col min="16" max="16" width="22.140625" bestFit="1" customWidth="1"/>
  </cols>
  <sheetData>
    <row r="1" spans="1:17" ht="131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2</v>
      </c>
      <c r="G1" s="2" t="s">
        <v>5</v>
      </c>
      <c r="H1" s="4" t="s">
        <v>6</v>
      </c>
      <c r="I1" s="4" t="s">
        <v>7</v>
      </c>
      <c r="J1" s="5" t="s">
        <v>8</v>
      </c>
      <c r="K1" s="5" t="s">
        <v>9</v>
      </c>
      <c r="L1" s="5"/>
      <c r="M1" s="6" t="s">
        <v>10</v>
      </c>
      <c r="N1" s="7" t="s">
        <v>11</v>
      </c>
      <c r="O1" s="8" t="s">
        <v>12</v>
      </c>
      <c r="P1" s="9" t="s">
        <v>13</v>
      </c>
      <c r="Q1" s="10"/>
    </row>
    <row r="2" spans="1:17" ht="15.75">
      <c r="A2" s="11" t="s">
        <v>14</v>
      </c>
      <c r="B2" s="12" t="s">
        <v>15</v>
      </c>
      <c r="C2" s="12" t="s">
        <v>15</v>
      </c>
      <c r="D2" s="13" t="s">
        <v>15</v>
      </c>
      <c r="E2" s="13" t="s">
        <v>15</v>
      </c>
      <c r="F2" s="13" t="s">
        <v>15</v>
      </c>
      <c r="G2" s="12"/>
      <c r="H2" s="14" t="s">
        <v>15</v>
      </c>
      <c r="I2" s="14"/>
      <c r="J2" s="15" t="s">
        <v>15</v>
      </c>
      <c r="K2" s="15" t="s">
        <v>15</v>
      </c>
      <c r="L2" s="15"/>
      <c r="M2" s="16"/>
      <c r="N2" s="17" t="s">
        <v>15</v>
      </c>
      <c r="O2" s="18"/>
      <c r="P2" s="19"/>
      <c r="Q2" s="10"/>
    </row>
    <row r="3" spans="1:17" ht="15.75">
      <c r="A3" s="20" t="s">
        <v>16</v>
      </c>
      <c r="B3" s="21">
        <v>5850</v>
      </c>
      <c r="C3" s="21">
        <v>5850</v>
      </c>
      <c r="D3" s="22">
        <v>5850</v>
      </c>
      <c r="E3" s="22">
        <f>SUMIF('[1]Cash Book until Financial End'!D:D,A3,'[1]Cash Book until Financial End'!F:F)</f>
        <v>4891</v>
      </c>
      <c r="F3" s="22">
        <v>6100</v>
      </c>
      <c r="G3" s="21">
        <f>F3-E3</f>
        <v>1209</v>
      </c>
      <c r="H3" s="23">
        <v>6394</v>
      </c>
      <c r="I3" s="23">
        <v>6394</v>
      </c>
      <c r="J3" s="24">
        <v>7678</v>
      </c>
      <c r="K3" s="24">
        <v>7678</v>
      </c>
      <c r="L3" s="24"/>
      <c r="M3" s="16">
        <f>SUM(M50)</f>
        <v>8490</v>
      </c>
      <c r="N3" s="17">
        <v>8490</v>
      </c>
      <c r="O3" s="18">
        <f>SUM(O50)</f>
        <v>9782</v>
      </c>
      <c r="P3" s="25">
        <f>SUMIF('[1]Cash Book until Financial End'!D:D,A3,'[1]Cash Book until Financial End'!F:F)</f>
        <v>4891</v>
      </c>
      <c r="Q3" s="10"/>
    </row>
    <row r="4" spans="1:17" ht="15.75">
      <c r="A4" s="26" t="s">
        <v>17</v>
      </c>
      <c r="B4" s="21"/>
      <c r="C4" s="21"/>
      <c r="D4" s="22">
        <v>1049</v>
      </c>
      <c r="E4" s="22"/>
      <c r="F4" s="22"/>
      <c r="G4" s="21"/>
      <c r="H4" s="23">
        <v>0</v>
      </c>
      <c r="I4" s="23"/>
      <c r="J4" s="24">
        <v>0</v>
      </c>
      <c r="K4" s="24"/>
      <c r="L4" s="24"/>
      <c r="M4" s="16"/>
      <c r="N4" s="17">
        <v>8490</v>
      </c>
      <c r="O4" s="27">
        <f>SUM(O3)</f>
        <v>9782</v>
      </c>
      <c r="P4" s="28">
        <f>SUM(P3)</f>
        <v>4891</v>
      </c>
      <c r="Q4" s="10"/>
    </row>
    <row r="5" spans="1:17" ht="15.75">
      <c r="A5" s="20" t="s">
        <v>18</v>
      </c>
      <c r="B5" s="21">
        <v>0</v>
      </c>
      <c r="C5" s="21">
        <v>0</v>
      </c>
      <c r="D5" s="22">
        <v>0</v>
      </c>
      <c r="E5" s="22">
        <f>SUMIF('[1]Cash Book until Financial End'!D:D,A5,'[1]Cash Book until Financial End'!F:F)</f>
        <v>0</v>
      </c>
      <c r="F5" s="22">
        <v>0</v>
      </c>
      <c r="G5" s="21">
        <f>F5-E5</f>
        <v>0</v>
      </c>
      <c r="H5" s="23">
        <v>0</v>
      </c>
      <c r="I5" s="23"/>
      <c r="J5" s="24">
        <v>0</v>
      </c>
      <c r="K5" s="24"/>
      <c r="L5" s="24"/>
      <c r="M5" s="16"/>
      <c r="N5" s="17">
        <f>SUMIF('[1]Cash Book until Financial End'!D:D,A5,'[1]Cash Book until Financial End'!H:H)</f>
        <v>0</v>
      </c>
      <c r="O5" s="18"/>
      <c r="P5" s="19"/>
      <c r="Q5" s="10"/>
    </row>
    <row r="6" spans="1:17" ht="15.75">
      <c r="A6" s="20" t="s">
        <v>19</v>
      </c>
      <c r="B6" s="21">
        <v>0</v>
      </c>
      <c r="C6" s="21">
        <v>0</v>
      </c>
      <c r="D6" s="22">
        <v>0</v>
      </c>
      <c r="E6" s="22">
        <f>SUMIF('[1]Cash Book until Financial End'!D:D,A6,'[1]Cash Book until Financial End'!F:F)</f>
        <v>0</v>
      </c>
      <c r="F6" s="22">
        <v>0</v>
      </c>
      <c r="G6" s="21">
        <f>F6-E6</f>
        <v>0</v>
      </c>
      <c r="H6" s="23">
        <v>0</v>
      </c>
      <c r="I6" s="23"/>
      <c r="J6" s="24">
        <v>0</v>
      </c>
      <c r="K6" s="24"/>
      <c r="L6" s="24"/>
      <c r="M6" s="16"/>
      <c r="N6" s="17">
        <f>SUMIF('[1]Cash Book until Financial End'!D:D,A6,'[1]Cash Book until Financial End'!H:H)</f>
        <v>0</v>
      </c>
      <c r="O6" s="18"/>
      <c r="P6" s="19"/>
      <c r="Q6" s="10"/>
    </row>
    <row r="7" spans="1:17" ht="16.5" thickBot="1">
      <c r="A7" s="29" t="s">
        <v>17</v>
      </c>
      <c r="B7" s="30">
        <v>0</v>
      </c>
      <c r="C7" s="30">
        <v>0</v>
      </c>
      <c r="D7" s="31">
        <f>SUM(D5:D6)</f>
        <v>0</v>
      </c>
      <c r="E7" s="31">
        <f>SUM(E5:E6)</f>
        <v>0</v>
      </c>
      <c r="F7" s="31">
        <f>SUM(F5:F6)</f>
        <v>0</v>
      </c>
      <c r="G7" s="30">
        <f>F7-E7</f>
        <v>0</v>
      </c>
      <c r="H7" s="32">
        <v>0</v>
      </c>
      <c r="I7" s="32"/>
      <c r="J7" s="24">
        <v>0</v>
      </c>
      <c r="K7" s="24"/>
      <c r="L7" s="24"/>
      <c r="M7" s="16"/>
      <c r="N7" s="17">
        <f>SUM(N5:N6)</f>
        <v>0</v>
      </c>
      <c r="O7" s="18"/>
      <c r="P7" s="33">
        <f>SUM(P5:P6)</f>
        <v>0</v>
      </c>
      <c r="Q7" s="10"/>
    </row>
    <row r="8" spans="1:17" ht="17.25" thickTop="1" thickBot="1">
      <c r="A8" s="34" t="s">
        <v>20</v>
      </c>
      <c r="B8" s="35">
        <v>5850</v>
      </c>
      <c r="C8" s="35">
        <v>5850</v>
      </c>
      <c r="D8" s="36">
        <f>SUM(D3:D7)</f>
        <v>6899</v>
      </c>
      <c r="E8" s="36">
        <f>E7+E3</f>
        <v>4891</v>
      </c>
      <c r="F8" s="36">
        <f>F7+F3</f>
        <v>6100</v>
      </c>
      <c r="G8" s="35">
        <f>F8-E8</f>
        <v>1209</v>
      </c>
      <c r="H8" s="37">
        <v>6394</v>
      </c>
      <c r="I8" s="37">
        <v>6394</v>
      </c>
      <c r="J8" s="24">
        <v>7678</v>
      </c>
      <c r="K8" s="24">
        <v>7678</v>
      </c>
      <c r="L8" s="24"/>
      <c r="M8" s="16"/>
      <c r="N8" s="38">
        <v>8490</v>
      </c>
      <c r="O8" s="27">
        <f>SUM(O4+O7)</f>
        <v>9782</v>
      </c>
      <c r="P8" s="39">
        <f>SUM(P7,P4)</f>
        <v>4891</v>
      </c>
      <c r="Q8" s="10"/>
    </row>
    <row r="9" spans="1:17" ht="15.75">
      <c r="A9" s="40"/>
      <c r="B9" s="41"/>
      <c r="C9" s="41"/>
      <c r="D9" s="42"/>
      <c r="E9" s="42"/>
      <c r="F9" s="42"/>
      <c r="G9" s="41"/>
      <c r="H9" s="43"/>
      <c r="I9" s="43"/>
      <c r="J9" s="44"/>
      <c r="K9" s="44"/>
      <c r="L9" s="44"/>
      <c r="M9" s="16"/>
      <c r="N9" s="17"/>
      <c r="O9" s="18"/>
      <c r="P9" s="45"/>
      <c r="Q9" s="10"/>
    </row>
    <row r="10" spans="1:17" ht="15.75">
      <c r="A10" s="26" t="s">
        <v>21</v>
      </c>
      <c r="B10" s="20"/>
      <c r="C10" s="20"/>
      <c r="D10" s="46"/>
      <c r="E10" s="46"/>
      <c r="F10" s="46"/>
      <c r="G10" s="20"/>
      <c r="H10" s="47"/>
      <c r="I10" s="47"/>
      <c r="J10" s="24"/>
      <c r="K10" s="24"/>
      <c r="L10" s="24"/>
      <c r="M10" s="16"/>
      <c r="N10" s="17"/>
      <c r="O10" s="18"/>
      <c r="P10" s="19"/>
      <c r="Q10" s="10"/>
    </row>
    <row r="11" spans="1:17" ht="15.75">
      <c r="A11" s="20" t="s">
        <v>22</v>
      </c>
      <c r="B11" s="20"/>
      <c r="C11" s="20"/>
      <c r="D11" s="46"/>
      <c r="E11" s="46"/>
      <c r="F11" s="46"/>
      <c r="G11" s="20"/>
      <c r="H11" s="47">
        <v>0</v>
      </c>
      <c r="I11" s="47">
        <v>2367.09</v>
      </c>
      <c r="J11" s="24">
        <v>542.20000000000005</v>
      </c>
      <c r="K11" s="24"/>
      <c r="L11" s="24"/>
      <c r="M11" s="16"/>
      <c r="N11" s="17">
        <v>139.6</v>
      </c>
      <c r="O11" s="18"/>
      <c r="P11" s="19">
        <f>SUMIF('[1]Cash Book until Financial End'!D:D,A11,'[1]Cash Book until Financial End'!F:F)</f>
        <v>0</v>
      </c>
      <c r="Q11" s="10"/>
    </row>
    <row r="12" spans="1:17" ht="15.75">
      <c r="A12" s="20" t="s">
        <v>23</v>
      </c>
      <c r="B12" s="20">
        <v>7634.1900000000005</v>
      </c>
      <c r="C12" s="20">
        <v>9371.36</v>
      </c>
      <c r="D12" s="48">
        <v>7634</v>
      </c>
      <c r="E12" s="22">
        <v>5044.33</v>
      </c>
      <c r="F12" s="22">
        <v>5044.33</v>
      </c>
      <c r="G12" s="21">
        <f>SUM(F12-E12)</f>
        <v>0</v>
      </c>
      <c r="H12" s="23">
        <v>0</v>
      </c>
      <c r="I12" s="23"/>
      <c r="J12" s="24">
        <v>0</v>
      </c>
      <c r="K12" s="24"/>
      <c r="L12" s="24"/>
      <c r="M12" s="16"/>
      <c r="N12" s="17">
        <v>0</v>
      </c>
      <c r="O12" s="18"/>
      <c r="P12" s="19">
        <f>SUMIF('[1]Cash Book until Financial End'!D:D,A12,'[1]Cash Book until Financial End'!F:F)</f>
        <v>0</v>
      </c>
      <c r="Q12" s="10"/>
    </row>
    <row r="13" spans="1:17" ht="15.75">
      <c r="A13" s="49" t="s">
        <v>24</v>
      </c>
      <c r="B13" s="49"/>
      <c r="C13" s="49"/>
      <c r="D13" s="50"/>
      <c r="E13" s="31">
        <v>350</v>
      </c>
      <c r="F13" s="31"/>
      <c r="G13" s="30"/>
      <c r="H13" s="32">
        <v>0</v>
      </c>
      <c r="I13" s="32"/>
      <c r="J13" s="24">
        <v>1058</v>
      </c>
      <c r="K13" s="24"/>
      <c r="L13" s="24"/>
      <c r="M13" s="16"/>
      <c r="N13" s="17">
        <v>0</v>
      </c>
      <c r="O13" s="18"/>
      <c r="P13" s="19">
        <f>SUMIF('[1]Cash Book until Financial End'!D:D,A13,'[1]Cash Book until Financial End'!F:F)</f>
        <v>7500</v>
      </c>
      <c r="Q13" s="10"/>
    </row>
    <row r="14" spans="1:17" ht="16.5" thickBot="1">
      <c r="A14" s="29" t="s">
        <v>25</v>
      </c>
      <c r="B14" s="30">
        <v>7634.1900000000005</v>
      </c>
      <c r="C14" s="30">
        <v>9371.36</v>
      </c>
      <c r="D14" s="31">
        <f>SUM(D12:D12)</f>
        <v>7634</v>
      </c>
      <c r="E14" s="31">
        <f>SUM(E12:E13)</f>
        <v>5394.33</v>
      </c>
      <c r="F14" s="31">
        <f>SUM(F12:F12)</f>
        <v>5044.33</v>
      </c>
      <c r="G14" s="30">
        <f>F14-E14</f>
        <v>-350</v>
      </c>
      <c r="H14" s="32">
        <v>0</v>
      </c>
      <c r="I14" s="32">
        <v>2367.09</v>
      </c>
      <c r="J14" s="24">
        <f>SUM(J11:J13)</f>
        <v>1600.2</v>
      </c>
      <c r="K14" s="24"/>
      <c r="L14" s="24"/>
      <c r="M14" s="16"/>
      <c r="N14" s="17">
        <f>SUM(N11:N13)</f>
        <v>139.6</v>
      </c>
      <c r="O14" s="18"/>
      <c r="P14" s="33">
        <f>SUM(P11:P13)</f>
        <v>7500</v>
      </c>
      <c r="Q14" s="10"/>
    </row>
    <row r="15" spans="1:17" ht="17.25" thickTop="1" thickBot="1">
      <c r="A15" s="34" t="s">
        <v>26</v>
      </c>
      <c r="B15" s="35">
        <v>13484.19</v>
      </c>
      <c r="C15" s="35">
        <v>15221.36</v>
      </c>
      <c r="D15" s="51">
        <f>SUM(D8+D14)</f>
        <v>14533</v>
      </c>
      <c r="E15" s="36">
        <f>E14+E7+E3</f>
        <v>10285.33</v>
      </c>
      <c r="F15" s="36">
        <f>F14+F7+F3</f>
        <v>11144.33</v>
      </c>
      <c r="G15" s="35">
        <f>F15-E15</f>
        <v>859</v>
      </c>
      <c r="H15" s="37">
        <f>SUM(H8+H14)</f>
        <v>6394</v>
      </c>
      <c r="I15" s="37">
        <f>SUM(I8+I14)</f>
        <v>8761.09</v>
      </c>
      <c r="J15" s="44">
        <f>SUM(J8+J14)</f>
        <v>9278.2000000000007</v>
      </c>
      <c r="K15" s="44"/>
      <c r="L15" s="44"/>
      <c r="M15" s="16"/>
      <c r="N15" s="38">
        <f>SUM(N8+N14)</f>
        <v>8629.6</v>
      </c>
      <c r="O15" s="18">
        <f>SUM(O11:O14)</f>
        <v>0</v>
      </c>
      <c r="P15" s="39">
        <f>SUM(P8+P14)</f>
        <v>12391</v>
      </c>
      <c r="Q15" s="10"/>
    </row>
    <row r="16" spans="1:17" ht="15.75">
      <c r="A16" s="41"/>
      <c r="B16" s="52"/>
      <c r="C16" s="52"/>
      <c r="D16" s="53"/>
      <c r="E16" s="53"/>
      <c r="F16" s="53"/>
      <c r="G16" s="52"/>
      <c r="H16" s="54"/>
      <c r="I16" s="54"/>
      <c r="J16" s="24"/>
      <c r="K16" s="24"/>
      <c r="L16" s="24"/>
      <c r="M16" s="16"/>
      <c r="N16" s="17"/>
      <c r="O16" s="18"/>
      <c r="P16" s="45"/>
      <c r="Q16" s="10"/>
    </row>
    <row r="17" spans="1:17" ht="15.75">
      <c r="A17" s="11" t="s">
        <v>27</v>
      </c>
      <c r="B17" s="20"/>
      <c r="C17" s="20"/>
      <c r="D17" s="46"/>
      <c r="E17" s="46"/>
      <c r="F17" s="46"/>
      <c r="G17" s="20"/>
      <c r="H17" s="47"/>
      <c r="I17" s="47"/>
      <c r="J17" s="24"/>
      <c r="K17" s="24"/>
      <c r="L17" s="24"/>
      <c r="M17" s="16"/>
      <c r="N17" s="17"/>
      <c r="O17" s="18"/>
      <c r="P17" s="19"/>
      <c r="Q17" s="10"/>
    </row>
    <row r="18" spans="1:17" ht="15.75">
      <c r="A18" s="26" t="s">
        <v>28</v>
      </c>
      <c r="B18" s="20"/>
      <c r="C18" s="20"/>
      <c r="D18" s="46"/>
      <c r="E18" s="46"/>
      <c r="F18" s="46"/>
      <c r="G18" s="20"/>
      <c r="H18" s="47"/>
      <c r="I18" s="47"/>
      <c r="J18" s="24"/>
      <c r="K18" s="24"/>
      <c r="L18" s="24"/>
      <c r="M18" s="16"/>
      <c r="N18" s="17"/>
      <c r="O18" s="18"/>
      <c r="P18" s="19"/>
      <c r="Q18" s="10"/>
    </row>
    <row r="19" spans="1:17" ht="15.75">
      <c r="A19" s="20" t="s">
        <v>29</v>
      </c>
      <c r="B19" s="21">
        <v>2243.75</v>
      </c>
      <c r="C19" s="21">
        <v>1900</v>
      </c>
      <c r="D19" s="22">
        <v>2418</v>
      </c>
      <c r="E19" s="22">
        <v>2095.44</v>
      </c>
      <c r="F19" s="22">
        <v>2072</v>
      </c>
      <c r="G19" s="21">
        <f>F19-E19</f>
        <v>-23.440000000000055</v>
      </c>
      <c r="H19" s="23">
        <v>2276</v>
      </c>
      <c r="I19" s="23">
        <v>2325.11</v>
      </c>
      <c r="J19" s="24">
        <v>3662.76</v>
      </c>
      <c r="K19" s="24">
        <v>3510</v>
      </c>
      <c r="L19" s="24"/>
      <c r="M19" s="16">
        <v>3610</v>
      </c>
      <c r="N19" s="17">
        <v>3126.86</v>
      </c>
      <c r="O19" s="18">
        <v>4092</v>
      </c>
      <c r="P19" s="19">
        <f>SUMIF('[1]Cash Book until Financial End'!D:D,A19,'[1]Cash Book until Financial End'!F:F)</f>
        <v>1928.14</v>
      </c>
      <c r="Q19" s="10"/>
    </row>
    <row r="20" spans="1:17" ht="16.5" thickBot="1">
      <c r="A20" s="49" t="s">
        <v>30</v>
      </c>
      <c r="B20" s="30">
        <v>30</v>
      </c>
      <c r="C20" s="30">
        <v>60</v>
      </c>
      <c r="D20" s="31">
        <v>30</v>
      </c>
      <c r="E20" s="31">
        <v>42</v>
      </c>
      <c r="F20" s="31">
        <v>60</v>
      </c>
      <c r="G20" s="30">
        <f>F20-E20</f>
        <v>18</v>
      </c>
      <c r="H20" s="32">
        <v>60</v>
      </c>
      <c r="I20" s="32">
        <v>59</v>
      </c>
      <c r="J20" s="24">
        <v>60</v>
      </c>
      <c r="K20" s="24">
        <v>80</v>
      </c>
      <c r="L20" s="24"/>
      <c r="M20" s="16">
        <v>100</v>
      </c>
      <c r="N20" s="17">
        <v>60</v>
      </c>
      <c r="O20" s="18">
        <v>100</v>
      </c>
      <c r="P20" s="19">
        <f>SUMIF('[1]Cash Book until Financial End'!D:D,A20,'[1]Cash Book until Financial End'!F:F)</f>
        <v>60</v>
      </c>
      <c r="Q20" s="10"/>
    </row>
    <row r="21" spans="1:17" ht="17.25" thickTop="1" thickBot="1">
      <c r="A21" s="34" t="s">
        <v>31</v>
      </c>
      <c r="B21" s="55">
        <v>2273.75</v>
      </c>
      <c r="C21" s="55">
        <v>1960</v>
      </c>
      <c r="D21" s="56">
        <f>SUM(D19:D20)</f>
        <v>2448</v>
      </c>
      <c r="E21" s="56">
        <f>SUM(E19:E20)</f>
        <v>2137.44</v>
      </c>
      <c r="F21" s="56">
        <f>SUM(F19:F20)</f>
        <v>2132</v>
      </c>
      <c r="G21" s="55">
        <f>F21-E21</f>
        <v>-5.4400000000000546</v>
      </c>
      <c r="H21" s="37">
        <f t="shared" ref="H21:N21" si="0">SUM(H19:H20)</f>
        <v>2336</v>
      </c>
      <c r="I21" s="37">
        <f t="shared" si="0"/>
        <v>2384.11</v>
      </c>
      <c r="J21" s="44">
        <f t="shared" si="0"/>
        <v>3722.76</v>
      </c>
      <c r="K21" s="44">
        <f t="shared" si="0"/>
        <v>3590</v>
      </c>
      <c r="L21" s="44"/>
      <c r="M21" s="16">
        <f t="shared" si="0"/>
        <v>3710</v>
      </c>
      <c r="N21" s="38">
        <f t="shared" si="0"/>
        <v>3186.86</v>
      </c>
      <c r="O21" s="27">
        <f>SUM(O19:O20)</f>
        <v>4192</v>
      </c>
      <c r="P21" s="28">
        <f>SUM(P19:P20)</f>
        <v>1988.14</v>
      </c>
      <c r="Q21" s="10"/>
    </row>
    <row r="22" spans="1:17" ht="15.75">
      <c r="A22" s="41" t="s">
        <v>32</v>
      </c>
      <c r="B22" s="40"/>
      <c r="C22" s="40"/>
      <c r="D22" s="57"/>
      <c r="E22" s="57"/>
      <c r="F22" s="57"/>
      <c r="G22" s="40"/>
      <c r="H22" s="58"/>
      <c r="I22" s="58"/>
      <c r="J22" s="24"/>
      <c r="K22" s="24"/>
      <c r="L22" s="24"/>
      <c r="M22" s="16"/>
      <c r="N22" s="17"/>
      <c r="O22" s="18"/>
      <c r="P22" s="19"/>
      <c r="Q22" s="10"/>
    </row>
    <row r="23" spans="1:17" ht="15.75">
      <c r="A23" s="20" t="s">
        <v>33</v>
      </c>
      <c r="B23" s="21">
        <v>49.93</v>
      </c>
      <c r="C23" s="21">
        <v>250</v>
      </c>
      <c r="D23" s="22">
        <v>220</v>
      </c>
      <c r="E23" s="22">
        <f>SUMIF('[1]Cash Book until Financial End'!D:D,A23,'[1]Cash Book until Financial End'!H:H)</f>
        <v>70</v>
      </c>
      <c r="F23" s="22">
        <v>250</v>
      </c>
      <c r="G23" s="21">
        <f t="shared" ref="G23:G32" si="1">F23-E23</f>
        <v>180</v>
      </c>
      <c r="H23" s="23">
        <v>100</v>
      </c>
      <c r="I23" s="23">
        <v>59.94</v>
      </c>
      <c r="J23" s="24">
        <v>38.19</v>
      </c>
      <c r="K23" s="24">
        <v>100</v>
      </c>
      <c r="L23" s="24"/>
      <c r="M23" s="16">
        <v>60</v>
      </c>
      <c r="N23" s="17">
        <v>74.989999999999995</v>
      </c>
      <c r="O23" s="18">
        <v>60</v>
      </c>
      <c r="P23" s="19">
        <f>SUMIF('[1]Cash Book until Financial End'!D:D,A23,'[1]Cash Book until Financial End'!F:F)</f>
        <v>70</v>
      </c>
      <c r="Q23" s="10"/>
    </row>
    <row r="24" spans="1:17" ht="15.75">
      <c r="A24" s="20" t="s">
        <v>34</v>
      </c>
      <c r="B24" s="21">
        <v>0</v>
      </c>
      <c r="C24" s="21">
        <v>0</v>
      </c>
      <c r="D24" s="22">
        <v>0</v>
      </c>
      <c r="E24" s="22">
        <f>SUMIF('[1]Cash Book until Financial End'!D:D,A24,'[1]Cash Book until Financial End'!H:H)</f>
        <v>0</v>
      </c>
      <c r="F24" s="22">
        <v>0</v>
      </c>
      <c r="G24" s="21">
        <f t="shared" si="1"/>
        <v>0</v>
      </c>
      <c r="H24" s="23">
        <v>30</v>
      </c>
      <c r="I24" s="23">
        <v>0</v>
      </c>
      <c r="J24" s="24">
        <v>0</v>
      </c>
      <c r="K24" s="24">
        <v>0</v>
      </c>
      <c r="L24" s="24"/>
      <c r="M24" s="16">
        <v>0</v>
      </c>
      <c r="N24" s="17">
        <v>0</v>
      </c>
      <c r="O24" s="18">
        <v>0</v>
      </c>
      <c r="P24" s="19">
        <f>SUMIF('[1]Cash Book until Financial End'!D:D,A24,'[1]Cash Book until Financial End'!F:F)</f>
        <v>0</v>
      </c>
      <c r="Q24" s="10"/>
    </row>
    <row r="25" spans="1:17" ht="15.75">
      <c r="A25" s="20" t="s">
        <v>35</v>
      </c>
      <c r="B25" s="21">
        <v>300</v>
      </c>
      <c r="C25" s="21">
        <v>300</v>
      </c>
      <c r="D25" s="22">
        <v>300</v>
      </c>
      <c r="E25" s="22">
        <f>SUMIF('[1]Cash Book until Financial End'!D:D,A25,'[1]Cash Book until Financial End'!H:H)</f>
        <v>372</v>
      </c>
      <c r="F25" s="22">
        <v>300</v>
      </c>
      <c r="G25" s="21">
        <f t="shared" si="1"/>
        <v>-72</v>
      </c>
      <c r="H25" s="23">
        <v>320</v>
      </c>
      <c r="I25" s="23">
        <v>372</v>
      </c>
      <c r="J25" s="24">
        <v>372</v>
      </c>
      <c r="K25" s="24">
        <v>380</v>
      </c>
      <c r="L25" s="24"/>
      <c r="M25" s="16">
        <v>390</v>
      </c>
      <c r="N25" s="17">
        <v>310</v>
      </c>
      <c r="O25" s="18">
        <v>350</v>
      </c>
      <c r="P25" s="19">
        <f>SUMIF('[1]Cash Book until Financial End'!D:D,A25,'[1]Cash Book until Financial End'!F:F)</f>
        <v>310</v>
      </c>
      <c r="Q25" s="10"/>
    </row>
    <row r="26" spans="1:17" ht="15.75">
      <c r="A26" s="20" t="s">
        <v>36</v>
      </c>
      <c r="B26" s="21">
        <v>0</v>
      </c>
      <c r="C26" s="21">
        <v>0</v>
      </c>
      <c r="D26" s="22">
        <v>0</v>
      </c>
      <c r="E26" s="22">
        <f>SUMIF('[1]Cash Book until Financial End'!D:D,A26,'[1]Cash Book until Financial End'!H:H)</f>
        <v>0</v>
      </c>
      <c r="F26" s="22">
        <v>0</v>
      </c>
      <c r="G26" s="21">
        <f t="shared" si="1"/>
        <v>0</v>
      </c>
      <c r="H26" s="23">
        <v>0</v>
      </c>
      <c r="I26" s="23">
        <v>0</v>
      </c>
      <c r="J26" s="24">
        <v>0</v>
      </c>
      <c r="K26" s="24">
        <v>0</v>
      </c>
      <c r="L26" s="24"/>
      <c r="M26" s="16">
        <v>0</v>
      </c>
      <c r="N26" s="17">
        <v>0</v>
      </c>
      <c r="O26" s="18">
        <v>0</v>
      </c>
      <c r="P26" s="19">
        <f>SUMIF('[1]Cash Book until Financial End'!D:D,A26,'[1]Cash Book until Financial End'!F:F)</f>
        <v>0</v>
      </c>
      <c r="Q26" s="10"/>
    </row>
    <row r="27" spans="1:17" ht="15.75">
      <c r="A27" s="20" t="s">
        <v>37</v>
      </c>
      <c r="B27" s="21">
        <v>120</v>
      </c>
      <c r="C27" s="21">
        <v>150</v>
      </c>
      <c r="D27" s="22">
        <v>120</v>
      </c>
      <c r="E27" s="22">
        <f>SUMIF('[1]Cash Book until Financial End'!D:D,A27,'[1]Cash Book until Financial End'!H:H)</f>
        <v>60</v>
      </c>
      <c r="F27" s="22">
        <v>150</v>
      </c>
      <c r="G27" s="21">
        <f t="shared" si="1"/>
        <v>90</v>
      </c>
      <c r="H27" s="23">
        <v>180</v>
      </c>
      <c r="I27" s="23">
        <v>109.85</v>
      </c>
      <c r="J27" s="24">
        <v>186.95</v>
      </c>
      <c r="K27" s="24">
        <v>180</v>
      </c>
      <c r="L27" s="24"/>
      <c r="M27" s="16">
        <v>180</v>
      </c>
      <c r="N27" s="17">
        <v>180</v>
      </c>
      <c r="O27" s="18">
        <v>200</v>
      </c>
      <c r="P27" s="19">
        <f>SUMIF('[1]Cash Book until Financial End'!D:D,A27,'[1]Cash Book until Financial End'!F:F)</f>
        <v>60</v>
      </c>
      <c r="Q27" s="10"/>
    </row>
    <row r="28" spans="1:17" ht="15.75">
      <c r="A28" s="20" t="s">
        <v>38</v>
      </c>
      <c r="B28" s="21">
        <v>304.49</v>
      </c>
      <c r="C28" s="21">
        <v>350</v>
      </c>
      <c r="D28" s="22">
        <v>304</v>
      </c>
      <c r="E28" s="22">
        <f>SUMIF('[1]Cash Book until Financial End'!D:D,A28,'[1]Cash Book until Financial End'!H:H)</f>
        <v>521.37</v>
      </c>
      <c r="F28" s="22">
        <v>473</v>
      </c>
      <c r="G28" s="21">
        <f t="shared" si="1"/>
        <v>-48.370000000000005</v>
      </c>
      <c r="H28" s="23">
        <v>438</v>
      </c>
      <c r="I28" s="23">
        <v>432.46</v>
      </c>
      <c r="J28" s="24">
        <v>414.01</v>
      </c>
      <c r="K28" s="24">
        <v>438</v>
      </c>
      <c r="L28" s="24"/>
      <c r="M28" s="16">
        <v>430</v>
      </c>
      <c r="N28" s="17">
        <v>450.68</v>
      </c>
      <c r="O28" s="18">
        <v>600</v>
      </c>
      <c r="P28" s="19">
        <f>SUMIF('[1]Cash Book until Financial End'!D:D,A28,'[1]Cash Book until Financial End'!F:F)</f>
        <v>521.37</v>
      </c>
      <c r="Q28" s="10"/>
    </row>
    <row r="29" spans="1:17" ht="15.75">
      <c r="A29" s="20" t="s">
        <v>39</v>
      </c>
      <c r="B29" s="21">
        <v>178.04</v>
      </c>
      <c r="C29" s="21">
        <v>200</v>
      </c>
      <c r="D29" s="22">
        <v>178</v>
      </c>
      <c r="E29" s="22">
        <f>SUMIF('[1]Cash Book until Financial End'!D:D,A29,'[1]Cash Book until Financial End'!H:H)</f>
        <v>198.12</v>
      </c>
      <c r="F29" s="22">
        <v>220</v>
      </c>
      <c r="G29" s="21">
        <f t="shared" si="1"/>
        <v>21.879999999999995</v>
      </c>
      <c r="H29" s="23">
        <v>230</v>
      </c>
      <c r="I29" s="23">
        <v>407.93</v>
      </c>
      <c r="J29" s="24">
        <v>383.88</v>
      </c>
      <c r="K29" s="24">
        <v>230</v>
      </c>
      <c r="L29" s="24"/>
      <c r="M29" s="16">
        <v>410</v>
      </c>
      <c r="N29" s="17">
        <v>395.11</v>
      </c>
      <c r="O29" s="18">
        <v>420</v>
      </c>
      <c r="P29" s="19">
        <f>SUMIF('[1]Cash Book until Financial End'!D:D,A29,'[1]Cash Book until Financial End'!F:F)</f>
        <v>198.12</v>
      </c>
      <c r="Q29" s="10"/>
    </row>
    <row r="30" spans="1:17" ht="15.75">
      <c r="A30" s="20" t="s">
        <v>40</v>
      </c>
      <c r="B30" s="21">
        <v>50</v>
      </c>
      <c r="C30" s="21">
        <v>160</v>
      </c>
      <c r="D30" s="22">
        <v>60</v>
      </c>
      <c r="E30" s="22">
        <f>SUMIF('[1]Cash Book until Financial End'!D:D,A30,'[1]Cash Book until Financial End'!H:H)</f>
        <v>0</v>
      </c>
      <c r="F30" s="22">
        <v>160</v>
      </c>
      <c r="G30" s="21">
        <f t="shared" si="1"/>
        <v>160</v>
      </c>
      <c r="H30" s="23">
        <v>50</v>
      </c>
      <c r="I30" s="23">
        <v>40</v>
      </c>
      <c r="J30" s="24">
        <v>25</v>
      </c>
      <c r="K30" s="24">
        <v>50</v>
      </c>
      <c r="L30" s="24"/>
      <c r="M30" s="16">
        <v>50</v>
      </c>
      <c r="N30" s="17">
        <v>60</v>
      </c>
      <c r="O30" s="18">
        <v>100</v>
      </c>
      <c r="P30" s="19">
        <f>SUMIF('[1]Cash Book until Financial End'!D:D,A30,'[1]Cash Book until Financial End'!F:F)</f>
        <v>0</v>
      </c>
      <c r="Q30" s="10"/>
    </row>
    <row r="31" spans="1:17" ht="16.5" thickBot="1">
      <c r="A31" s="49" t="s">
        <v>41</v>
      </c>
      <c r="B31" s="30">
        <v>0</v>
      </c>
      <c r="C31" s="30">
        <v>0</v>
      </c>
      <c r="D31" s="31">
        <v>0</v>
      </c>
      <c r="E31" s="31">
        <f>SUMIF('[1]Cash Book until Financial End'!D:D,A31,'[1]Cash Book until Financial End'!H:H)</f>
        <v>0</v>
      </c>
      <c r="F31" s="31">
        <v>100</v>
      </c>
      <c r="G31" s="30">
        <f t="shared" si="1"/>
        <v>100</v>
      </c>
      <c r="H31" s="32">
        <v>0</v>
      </c>
      <c r="I31" s="32">
        <v>0</v>
      </c>
      <c r="J31" s="24">
        <v>0</v>
      </c>
      <c r="K31" s="24">
        <v>0</v>
      </c>
      <c r="L31" s="24"/>
      <c r="M31" s="16">
        <v>0</v>
      </c>
      <c r="N31" s="17">
        <v>0</v>
      </c>
      <c r="O31" s="18">
        <v>100</v>
      </c>
      <c r="P31" s="59">
        <f>SUMIF('[1]Cash Book until Financial End'!D:D,A31,'[1]Cash Book until Financial End'!F:F)</f>
        <v>0</v>
      </c>
      <c r="Q31" s="10"/>
    </row>
    <row r="32" spans="1:17" ht="17.25" thickTop="1" thickBot="1">
      <c r="A32" s="34" t="s">
        <v>32</v>
      </c>
      <c r="B32" s="55">
        <v>1002.46</v>
      </c>
      <c r="C32" s="55">
        <v>1410</v>
      </c>
      <c r="D32" s="56">
        <f>SUM(D23:D31)</f>
        <v>1182</v>
      </c>
      <c r="E32" s="56">
        <f>SUM(E23:E31)</f>
        <v>1221.49</v>
      </c>
      <c r="F32" s="56">
        <f>SUM(F23:F31)</f>
        <v>1653</v>
      </c>
      <c r="G32" s="55">
        <f t="shared" si="1"/>
        <v>431.51</v>
      </c>
      <c r="H32" s="37">
        <f t="shared" ref="H32:N32" si="2">SUM(H23:H31)</f>
        <v>1348</v>
      </c>
      <c r="I32" s="37">
        <f t="shared" si="2"/>
        <v>1422.18</v>
      </c>
      <c r="J32" s="44">
        <f t="shared" si="2"/>
        <v>1420.03</v>
      </c>
      <c r="K32" s="44">
        <f t="shared" si="2"/>
        <v>1378</v>
      </c>
      <c r="L32" s="44"/>
      <c r="M32" s="16">
        <f t="shared" si="2"/>
        <v>1520</v>
      </c>
      <c r="N32" s="38">
        <f t="shared" si="2"/>
        <v>1470.7800000000002</v>
      </c>
      <c r="O32" s="27">
        <f>SUM(O23:O31)</f>
        <v>1830</v>
      </c>
      <c r="P32" s="39">
        <f>SUM(P23:P31)</f>
        <v>1159.49</v>
      </c>
      <c r="Q32" s="10"/>
    </row>
    <row r="33" spans="1:17" ht="15.75">
      <c r="A33" s="41" t="s">
        <v>42</v>
      </c>
      <c r="B33" s="40"/>
      <c r="C33" s="40"/>
      <c r="D33" s="57"/>
      <c r="E33" s="57"/>
      <c r="F33" s="57"/>
      <c r="G33" s="40"/>
      <c r="H33" s="58"/>
      <c r="I33" s="58"/>
      <c r="J33" s="24"/>
      <c r="K33" s="24"/>
      <c r="L33" s="24"/>
      <c r="M33" s="16"/>
      <c r="N33" s="17"/>
      <c r="O33" s="18"/>
      <c r="P33" s="45"/>
      <c r="Q33" s="10"/>
    </row>
    <row r="34" spans="1:17" ht="15.75">
      <c r="A34" s="20" t="s">
        <v>43</v>
      </c>
      <c r="B34" s="21">
        <v>0</v>
      </c>
      <c r="C34" s="21">
        <v>100</v>
      </c>
      <c r="D34" s="22">
        <v>0</v>
      </c>
      <c r="E34" s="22">
        <v>0</v>
      </c>
      <c r="F34" s="22">
        <v>100</v>
      </c>
      <c r="G34" s="21">
        <f>F34-E34</f>
        <v>100</v>
      </c>
      <c r="H34" s="23">
        <v>110</v>
      </c>
      <c r="I34" s="23">
        <v>102</v>
      </c>
      <c r="J34" s="24">
        <v>108</v>
      </c>
      <c r="K34" s="24">
        <v>110</v>
      </c>
      <c r="L34" s="24"/>
      <c r="M34" s="16">
        <v>110</v>
      </c>
      <c r="N34" s="17">
        <v>90</v>
      </c>
      <c r="O34" s="18">
        <v>110</v>
      </c>
      <c r="P34" s="19">
        <f>SUMIF('[1]Cash Book until Financial End'!D:D,A34,'[1]Cash Book until Financial End'!F:F)</f>
        <v>0</v>
      </c>
      <c r="Q34" s="10"/>
    </row>
    <row r="35" spans="1:17" ht="15.75">
      <c r="A35" s="20" t="s">
        <v>44</v>
      </c>
      <c r="B35" s="21">
        <v>0</v>
      </c>
      <c r="C35" s="21">
        <v>100</v>
      </c>
      <c r="D35" s="22">
        <v>0</v>
      </c>
      <c r="E35" s="22">
        <f>SUMIF('[1]Cash Book until Financial End'!D:D,A35,'[1]Cash Book until Financial End'!H:H)</f>
        <v>280.18</v>
      </c>
      <c r="F35" s="22">
        <v>100</v>
      </c>
      <c r="G35" s="21">
        <f>F35-E35</f>
        <v>-180.18</v>
      </c>
      <c r="H35" s="23">
        <v>100</v>
      </c>
      <c r="I35" s="23">
        <v>0</v>
      </c>
      <c r="J35" s="24">
        <v>0</v>
      </c>
      <c r="K35" s="24">
        <v>100</v>
      </c>
      <c r="L35" s="24"/>
      <c r="M35" s="16">
        <v>100</v>
      </c>
      <c r="N35" s="17">
        <v>221</v>
      </c>
      <c r="O35" s="18">
        <v>250</v>
      </c>
      <c r="P35" s="19">
        <f>SUMIF('[1]Cash Book until Financial End'!D:D,A35,'[1]Cash Book until Financial End'!F:F)</f>
        <v>233.48</v>
      </c>
      <c r="Q35" s="10"/>
    </row>
    <row r="36" spans="1:17" ht="15.75">
      <c r="A36" s="20" t="s">
        <v>45</v>
      </c>
      <c r="B36" s="21">
        <v>1235</v>
      </c>
      <c r="C36" s="21">
        <v>1860</v>
      </c>
      <c r="D36" s="22">
        <v>1235</v>
      </c>
      <c r="E36" s="22">
        <f>SUMIF('[1]Cash Book until Financial End'!D:D,A36,'[1]Cash Book until Financial End'!H:H)</f>
        <v>1296</v>
      </c>
      <c r="F36" s="22">
        <v>1400</v>
      </c>
      <c r="G36" s="21">
        <f>F36-E36</f>
        <v>104</v>
      </c>
      <c r="H36" s="23">
        <v>1900</v>
      </c>
      <c r="I36" s="23">
        <v>1930</v>
      </c>
      <c r="J36" s="24">
        <v>1855</v>
      </c>
      <c r="K36" s="24">
        <v>1900</v>
      </c>
      <c r="L36" s="24"/>
      <c r="M36" s="16">
        <v>2000</v>
      </c>
      <c r="N36" s="17">
        <v>2150</v>
      </c>
      <c r="O36" s="18">
        <v>2300</v>
      </c>
      <c r="P36" s="19">
        <f>SUMIF('[1]Cash Book until Financial End'!D:D,A36,'[1]Cash Book until Financial End'!F:F)</f>
        <v>1080</v>
      </c>
      <c r="Q36" s="10"/>
    </row>
    <row r="37" spans="1:17" ht="16.5" thickBot="1">
      <c r="A37" s="49" t="s">
        <v>46</v>
      </c>
      <c r="B37" s="30">
        <v>0</v>
      </c>
      <c r="C37" s="30">
        <v>200</v>
      </c>
      <c r="D37" s="31">
        <v>0</v>
      </c>
      <c r="E37" s="31">
        <f>SUMIF('[1]Cash Book until Financial End'!D:D,A37,'[1]Cash Book until Financial End'!H:H)</f>
        <v>267</v>
      </c>
      <c r="F37" s="31">
        <v>715</v>
      </c>
      <c r="G37" s="30">
        <f>F37-E37</f>
        <v>448</v>
      </c>
      <c r="H37" s="32">
        <v>500</v>
      </c>
      <c r="I37" s="32">
        <v>1740</v>
      </c>
      <c r="J37" s="24">
        <v>55.2</v>
      </c>
      <c r="K37" s="24">
        <v>500</v>
      </c>
      <c r="L37" s="24"/>
      <c r="M37" s="16">
        <v>500</v>
      </c>
      <c r="N37" s="17">
        <v>0</v>
      </c>
      <c r="O37" s="18">
        <v>500</v>
      </c>
      <c r="P37" s="59">
        <f>SUMIF('[1]Cash Book until Financial End'!D:D,A37,'[1]Cash Book until Financial End'!F:F)</f>
        <v>210</v>
      </c>
      <c r="Q37" s="10"/>
    </row>
    <row r="38" spans="1:17" ht="17.25" thickTop="1" thickBot="1">
      <c r="A38" s="34" t="s">
        <v>42</v>
      </c>
      <c r="B38" s="55">
        <v>1235</v>
      </c>
      <c r="C38" s="55">
        <v>2260</v>
      </c>
      <c r="D38" s="56">
        <f>SUM(D34:D37)</f>
        <v>1235</v>
      </c>
      <c r="E38" s="56">
        <f>SUM(E34:E37)</f>
        <v>1843.18</v>
      </c>
      <c r="F38" s="56">
        <f>SUM(F34:F37)</f>
        <v>2315</v>
      </c>
      <c r="G38" s="55">
        <f>F38-E38</f>
        <v>471.81999999999994</v>
      </c>
      <c r="H38" s="37">
        <f t="shared" ref="H38:N38" si="3">SUM(H34:H37)</f>
        <v>2610</v>
      </c>
      <c r="I38" s="37">
        <f t="shared" si="3"/>
        <v>3772</v>
      </c>
      <c r="J38" s="44">
        <f t="shared" si="3"/>
        <v>2018.2</v>
      </c>
      <c r="K38" s="44">
        <f t="shared" si="3"/>
        <v>2610</v>
      </c>
      <c r="L38" s="44"/>
      <c r="M38" s="16">
        <f t="shared" si="3"/>
        <v>2710</v>
      </c>
      <c r="N38" s="38">
        <f t="shared" si="3"/>
        <v>2461</v>
      </c>
      <c r="O38" s="27">
        <f>SUM(O34:O37)</f>
        <v>3160</v>
      </c>
      <c r="P38" s="39">
        <f>SUM(P34:P37)</f>
        <v>1523.48</v>
      </c>
      <c r="Q38" s="10"/>
    </row>
    <row r="39" spans="1:17" ht="15.75">
      <c r="A39" s="40"/>
      <c r="B39" s="40"/>
      <c r="C39" s="40"/>
      <c r="D39" s="57"/>
      <c r="E39" s="57"/>
      <c r="F39" s="57"/>
      <c r="G39" s="40"/>
      <c r="H39" s="58"/>
      <c r="I39" s="58"/>
      <c r="J39" s="24"/>
      <c r="K39" s="24"/>
      <c r="L39" s="24"/>
      <c r="M39" s="16"/>
      <c r="N39" s="17"/>
      <c r="O39" s="18"/>
      <c r="P39" s="45"/>
      <c r="Q39" s="10"/>
    </row>
    <row r="40" spans="1:17" ht="15.75">
      <c r="A40" s="26" t="s">
        <v>47</v>
      </c>
      <c r="B40" s="21">
        <v>220</v>
      </c>
      <c r="C40" s="21">
        <v>220</v>
      </c>
      <c r="D40" s="22">
        <v>220</v>
      </c>
      <c r="E40" s="22">
        <v>0</v>
      </c>
      <c r="F40" s="22">
        <v>0</v>
      </c>
      <c r="G40" s="21">
        <f>F40-E40</f>
        <v>0</v>
      </c>
      <c r="H40" s="23">
        <v>100</v>
      </c>
      <c r="I40" s="23">
        <v>0</v>
      </c>
      <c r="J40" s="24">
        <v>0</v>
      </c>
      <c r="K40" s="24">
        <v>100</v>
      </c>
      <c r="L40" s="24"/>
      <c r="M40" s="16">
        <v>50</v>
      </c>
      <c r="N40" s="17">
        <v>156</v>
      </c>
      <c r="O40" s="18">
        <v>100</v>
      </c>
      <c r="P40" s="28">
        <f>SUMIF('[1]Cash Book until Financial End'!D:D,A40,'[1]Cash Book until Financial End'!F:F)</f>
        <v>250</v>
      </c>
      <c r="Q40" s="10"/>
    </row>
    <row r="41" spans="1:17" ht="16.5" thickBot="1">
      <c r="A41" s="49"/>
      <c r="B41" s="49"/>
      <c r="C41" s="49"/>
      <c r="D41" s="60"/>
      <c r="E41" s="60"/>
      <c r="F41" s="60"/>
      <c r="G41" s="49"/>
      <c r="H41" s="61"/>
      <c r="I41" s="61"/>
      <c r="J41" s="24"/>
      <c r="K41" s="24"/>
      <c r="L41" s="24"/>
      <c r="M41" s="16"/>
      <c r="N41" s="17"/>
      <c r="O41" s="18"/>
      <c r="P41" s="59"/>
      <c r="Q41" s="10"/>
    </row>
    <row r="42" spans="1:17" ht="17.25" thickTop="1" thickBot="1">
      <c r="A42" s="34" t="s">
        <v>48</v>
      </c>
      <c r="B42" s="35">
        <v>4731.21</v>
      </c>
      <c r="C42" s="35">
        <v>5850</v>
      </c>
      <c r="D42" s="36">
        <f>SUM(D40,D38,D32,D21)</f>
        <v>5085</v>
      </c>
      <c r="E42" s="36">
        <f>SUM(E40,E38,E32,E21)</f>
        <v>5202.1100000000006</v>
      </c>
      <c r="F42" s="36">
        <f>SUM(F40,F38,F32,F21)</f>
        <v>6100</v>
      </c>
      <c r="G42" s="35">
        <f>F42-E42</f>
        <v>897.88999999999942</v>
      </c>
      <c r="H42" s="37">
        <f t="shared" ref="H42:N42" si="4">SUM(H21+H32+H38+H40)</f>
        <v>6394</v>
      </c>
      <c r="I42" s="37">
        <f t="shared" si="4"/>
        <v>7578.29</v>
      </c>
      <c r="J42" s="44">
        <f t="shared" si="4"/>
        <v>7160.99</v>
      </c>
      <c r="K42" s="44">
        <f t="shared" si="4"/>
        <v>7678</v>
      </c>
      <c r="L42" s="44"/>
      <c r="M42" s="16">
        <f t="shared" si="4"/>
        <v>7990</v>
      </c>
      <c r="N42" s="38">
        <f t="shared" si="4"/>
        <v>7274.64</v>
      </c>
      <c r="O42" s="27">
        <f>SUM(O21+O32+O38+O40)</f>
        <v>9282</v>
      </c>
      <c r="P42" s="39">
        <f>SUM(P21+P32+P38+P40)</f>
        <v>4921.1100000000006</v>
      </c>
      <c r="Q42" s="10"/>
    </row>
    <row r="43" spans="1:17" ht="15.75">
      <c r="A43" s="41"/>
      <c r="B43" s="40"/>
      <c r="C43" s="40"/>
      <c r="D43" s="57"/>
      <c r="E43" s="57"/>
      <c r="F43" s="57"/>
      <c r="G43" s="40"/>
      <c r="H43" s="58"/>
      <c r="I43" s="58"/>
      <c r="J43" s="24"/>
      <c r="K43" s="24"/>
      <c r="L43" s="24"/>
      <c r="M43" s="16"/>
      <c r="N43" s="17"/>
      <c r="O43" s="18"/>
      <c r="P43" s="45"/>
      <c r="Q43" s="10"/>
    </row>
    <row r="44" spans="1:17" ht="15.75">
      <c r="A44" s="26" t="s">
        <v>49</v>
      </c>
      <c r="B44" s="20"/>
      <c r="C44" s="20"/>
      <c r="D44" s="46"/>
      <c r="E44" s="46"/>
      <c r="F44" s="46"/>
      <c r="G44" s="20"/>
      <c r="H44" s="47"/>
      <c r="I44" s="47"/>
      <c r="J44" s="24"/>
      <c r="K44" s="24"/>
      <c r="L44" s="24"/>
      <c r="M44" s="16"/>
      <c r="N44" s="17"/>
      <c r="O44" s="18"/>
      <c r="P44" s="19"/>
      <c r="Q44" s="10"/>
    </row>
    <row r="45" spans="1:17" ht="15.75">
      <c r="A45" s="20" t="s">
        <v>50</v>
      </c>
      <c r="B45" s="21">
        <v>0</v>
      </c>
      <c r="C45" s="21">
        <v>0</v>
      </c>
      <c r="D45" s="22">
        <v>0</v>
      </c>
      <c r="E45" s="22">
        <v>0</v>
      </c>
      <c r="F45" s="22">
        <v>0</v>
      </c>
      <c r="G45" s="21">
        <f>F45-E45</f>
        <v>0</v>
      </c>
      <c r="H45" s="23">
        <v>0</v>
      </c>
      <c r="I45" s="23">
        <v>0</v>
      </c>
      <c r="J45" s="62">
        <v>0</v>
      </c>
      <c r="K45" s="22">
        <v>0</v>
      </c>
      <c r="L45" s="22"/>
      <c r="M45" s="16">
        <v>0</v>
      </c>
      <c r="N45" s="17">
        <v>0</v>
      </c>
      <c r="O45" s="18"/>
      <c r="P45" s="19">
        <f>SUMIF('[1]Cash Book until Financial End'!D:D,A45,'[1]Cash Book until Financial End'!F:F)</f>
        <v>0</v>
      </c>
      <c r="Q45" s="10"/>
    </row>
    <row r="46" spans="1:17" ht="15.75">
      <c r="A46" s="20" t="s">
        <v>51</v>
      </c>
      <c r="B46" s="21">
        <v>0</v>
      </c>
      <c r="C46" s="21">
        <v>0</v>
      </c>
      <c r="D46" s="22">
        <v>0</v>
      </c>
      <c r="E46" s="22">
        <f>SUMIF('[1]Cash Book until Financial End'!D:D,A46,'[1]Cash Book until Financial End'!H:H)</f>
        <v>39.99</v>
      </c>
      <c r="F46" s="22">
        <v>0</v>
      </c>
      <c r="G46" s="21">
        <f>F46-E46</f>
        <v>-39.99</v>
      </c>
      <c r="H46" s="23">
        <v>0</v>
      </c>
      <c r="I46" s="23">
        <v>0</v>
      </c>
      <c r="J46" s="62">
        <v>0</v>
      </c>
      <c r="K46" s="22">
        <v>0</v>
      </c>
      <c r="L46" s="22"/>
      <c r="M46" s="16">
        <v>500</v>
      </c>
      <c r="N46" s="17">
        <v>0</v>
      </c>
      <c r="O46" s="18">
        <v>500</v>
      </c>
      <c r="P46" s="19">
        <f>SUMIF('[1]Cash Book until Financial End'!D:D,A46,'[1]Cash Book until Financial End'!F:F)</f>
        <v>39.99</v>
      </c>
      <c r="Q46" s="10"/>
    </row>
    <row r="47" spans="1:17" ht="16.5" thickBot="1">
      <c r="A47" s="49" t="s">
        <v>52</v>
      </c>
      <c r="B47" s="30">
        <v>10517.49</v>
      </c>
      <c r="C47" s="30">
        <v>9371</v>
      </c>
      <c r="D47" s="31">
        <v>10966</v>
      </c>
      <c r="E47" s="31">
        <f>SUMIF('[1]Cash Book until Financial End'!D:D,A47,'[1]Cash Book until Financial End'!H:H)</f>
        <v>7180.8</v>
      </c>
      <c r="F47" s="31">
        <v>0</v>
      </c>
      <c r="G47" s="30">
        <f>F47-E47</f>
        <v>-7180.8</v>
      </c>
      <c r="H47" s="32">
        <v>0</v>
      </c>
      <c r="I47" s="32">
        <v>0</v>
      </c>
      <c r="J47" s="62">
        <v>660</v>
      </c>
      <c r="K47" s="22">
        <v>0</v>
      </c>
      <c r="L47" s="22"/>
      <c r="M47" s="16">
        <v>0</v>
      </c>
      <c r="N47" s="17">
        <v>0</v>
      </c>
      <c r="O47" s="18"/>
      <c r="P47" s="19">
        <f>SUMIF('[1]Cash Book until Financial End'!D:D,A47,'[1]Cash Book until Financial End'!F:F)</f>
        <v>5984</v>
      </c>
      <c r="Q47" s="10"/>
    </row>
    <row r="48" spans="1:17" ht="16.5" thickBot="1">
      <c r="A48" s="34" t="s">
        <v>53</v>
      </c>
      <c r="B48" s="35">
        <v>10517.49</v>
      </c>
      <c r="C48" s="35">
        <v>9371</v>
      </c>
      <c r="D48" s="36">
        <f>SUM(D45:D47)</f>
        <v>10966</v>
      </c>
      <c r="E48" s="36">
        <f>SUM(E45:E47)</f>
        <v>7220.79</v>
      </c>
      <c r="F48" s="36">
        <f>SUM(F45:F47)</f>
        <v>0</v>
      </c>
      <c r="G48" s="35">
        <f>F48-E48</f>
        <v>-7220.79</v>
      </c>
      <c r="H48" s="37">
        <f t="shared" ref="H48:M48" si="5">SUM(H45:H47)</f>
        <v>0</v>
      </c>
      <c r="I48" s="37">
        <f t="shared" si="5"/>
        <v>0</v>
      </c>
      <c r="J48" s="44">
        <f t="shared" si="5"/>
        <v>660</v>
      </c>
      <c r="K48" s="44">
        <f t="shared" si="5"/>
        <v>0</v>
      </c>
      <c r="L48" s="44"/>
      <c r="M48" s="16">
        <f t="shared" si="5"/>
        <v>500</v>
      </c>
      <c r="N48" s="17">
        <v>0</v>
      </c>
      <c r="O48" s="27">
        <f>SUM(O45:O47)</f>
        <v>500</v>
      </c>
      <c r="P48" s="28">
        <f>SUM(P45:P47)</f>
        <v>6023.99</v>
      </c>
      <c r="Q48" s="10"/>
    </row>
    <row r="49" spans="1:17" ht="16.5" thickBot="1">
      <c r="A49" s="63"/>
      <c r="B49" s="64"/>
      <c r="C49" s="64"/>
      <c r="D49" s="65"/>
      <c r="E49" s="65"/>
      <c r="F49" s="65"/>
      <c r="G49" s="64"/>
      <c r="H49" s="66"/>
      <c r="I49" s="66"/>
      <c r="J49" s="24"/>
      <c r="K49" s="24"/>
      <c r="L49" s="24"/>
      <c r="M49" s="16"/>
      <c r="N49" s="17"/>
      <c r="O49" s="18"/>
      <c r="P49" s="59"/>
      <c r="Q49" s="10"/>
    </row>
    <row r="50" spans="1:17" ht="17.25" thickTop="1" thickBot="1">
      <c r="A50" s="34" t="s">
        <v>54</v>
      </c>
      <c r="B50" s="35">
        <v>15248.7</v>
      </c>
      <c r="C50" s="35">
        <v>15221</v>
      </c>
      <c r="D50" s="36">
        <f>D48+D42</f>
        <v>16051</v>
      </c>
      <c r="E50" s="36">
        <f>E48+E42</f>
        <v>12422.900000000001</v>
      </c>
      <c r="F50" s="36">
        <f>F48+F42</f>
        <v>6100</v>
      </c>
      <c r="G50" s="35">
        <f>F50-E50</f>
        <v>-6322.9000000000015</v>
      </c>
      <c r="H50" s="67">
        <f t="shared" ref="H50:N50" si="6">SUM(H42+H48)</f>
        <v>6394</v>
      </c>
      <c r="I50" s="37">
        <f t="shared" si="6"/>
        <v>7578.29</v>
      </c>
      <c r="J50" s="44">
        <f t="shared" si="6"/>
        <v>7820.99</v>
      </c>
      <c r="K50" s="44">
        <f t="shared" si="6"/>
        <v>7678</v>
      </c>
      <c r="L50" s="44"/>
      <c r="M50" s="16">
        <f t="shared" si="6"/>
        <v>8490</v>
      </c>
      <c r="N50" s="38">
        <f t="shared" si="6"/>
        <v>7274.64</v>
      </c>
      <c r="O50" s="18">
        <f>SUM(O42+O48)</f>
        <v>9782</v>
      </c>
      <c r="P50" s="39">
        <f>SUM(P42+P48)</f>
        <v>10945.1</v>
      </c>
      <c r="Q50" s="10"/>
    </row>
    <row r="51" spans="1:17" ht="15.75">
      <c r="A51" s="68"/>
      <c r="B51" s="68"/>
      <c r="C51" s="68"/>
      <c r="D51" s="69"/>
      <c r="E51" s="70"/>
      <c r="F51" s="69"/>
      <c r="G51" s="68"/>
      <c r="H51" s="71"/>
      <c r="I51" s="71"/>
      <c r="J51" s="72"/>
      <c r="K51" s="72"/>
      <c r="L51" s="72"/>
      <c r="M51" s="73"/>
      <c r="N51" s="17" t="s">
        <v>55</v>
      </c>
      <c r="O51" s="74"/>
      <c r="P51" s="75" t="s">
        <v>56</v>
      </c>
      <c r="Q51" s="10"/>
    </row>
    <row r="52" spans="1:17" ht="15.75">
      <c r="A52" s="68" t="s">
        <v>57</v>
      </c>
      <c r="B52" s="68"/>
      <c r="C52" s="68"/>
      <c r="D52" s="76"/>
      <c r="E52" s="69"/>
      <c r="F52" s="76"/>
      <c r="G52" s="68"/>
      <c r="H52" s="71"/>
      <c r="I52" s="71"/>
      <c r="J52" s="77"/>
      <c r="K52" s="77"/>
      <c r="L52" s="77"/>
      <c r="M52" s="78"/>
      <c r="N52" s="17"/>
      <c r="O52" s="74"/>
      <c r="P52" s="75"/>
      <c r="Q52" s="10"/>
    </row>
    <row r="53" spans="1:17" ht="15.75">
      <c r="A53" s="68"/>
      <c r="B53" s="68"/>
      <c r="C53" s="68"/>
      <c r="D53" s="76"/>
      <c r="E53" s="69"/>
      <c r="F53" s="76"/>
      <c r="G53" s="68"/>
      <c r="H53" s="71"/>
      <c r="I53" s="71"/>
      <c r="J53" s="77"/>
      <c r="K53" s="77"/>
      <c r="L53" s="77"/>
      <c r="M53" s="78"/>
      <c r="N53" s="17"/>
      <c r="O53" s="74"/>
      <c r="P53" s="75"/>
      <c r="Q53" s="10"/>
    </row>
    <row r="54" spans="1:17" ht="15.75">
      <c r="A54" s="68"/>
      <c r="B54" s="68"/>
      <c r="C54" s="68"/>
      <c r="D54" s="76"/>
      <c r="E54" s="69"/>
      <c r="F54" s="76"/>
      <c r="G54" s="68"/>
      <c r="H54" s="71"/>
      <c r="I54" s="71"/>
      <c r="J54" s="77"/>
      <c r="K54" s="77"/>
      <c r="L54" s="77"/>
      <c r="M54" s="78"/>
      <c r="N54" s="17"/>
      <c r="O54" s="74"/>
      <c r="P54" s="75"/>
      <c r="Q54" s="10"/>
    </row>
    <row r="55" spans="1:17">
      <c r="A55" s="10"/>
      <c r="B55" s="10"/>
      <c r="C55" s="10"/>
      <c r="D55" s="79"/>
      <c r="E55" s="80"/>
      <c r="F55" s="79"/>
      <c r="G55" s="10"/>
      <c r="H55" s="81"/>
      <c r="I55" s="81"/>
      <c r="J55" s="82"/>
      <c r="K55" s="82"/>
      <c r="L55" s="82"/>
      <c r="M55" s="83"/>
      <c r="N55" s="84"/>
      <c r="O55" s="85"/>
      <c r="P55" s="86"/>
      <c r="Q55" s="10"/>
    </row>
    <row r="56" spans="1:17">
      <c r="A56" s="10"/>
      <c r="B56" s="10"/>
      <c r="C56" s="10"/>
      <c r="D56" s="79"/>
      <c r="E56" s="80"/>
      <c r="F56" s="79"/>
      <c r="G56" s="10"/>
      <c r="H56" s="81"/>
      <c r="I56" s="81"/>
      <c r="J56" s="82"/>
      <c r="K56" s="82"/>
      <c r="L56" s="82"/>
      <c r="M56" s="83"/>
      <c r="N56" s="84"/>
      <c r="O56" s="85"/>
      <c r="P56" s="86"/>
      <c r="Q56" s="10"/>
    </row>
    <row r="57" spans="1:17">
      <c r="A57" s="10"/>
      <c r="B57" s="10"/>
      <c r="C57" s="10"/>
      <c r="D57" s="79"/>
      <c r="E57" s="80"/>
      <c r="F57" s="79"/>
      <c r="G57" s="10"/>
      <c r="H57" s="81"/>
      <c r="I57" s="81"/>
      <c r="J57" s="82"/>
      <c r="K57" s="82"/>
      <c r="L57" s="82"/>
      <c r="M57" s="83"/>
      <c r="N57" s="84"/>
      <c r="O57" s="85"/>
      <c r="P57" s="86"/>
      <c r="Q57" s="10"/>
    </row>
    <row r="58" spans="1:17">
      <c r="A58" s="10"/>
      <c r="B58" s="10"/>
      <c r="C58" s="10"/>
      <c r="D58" s="79"/>
      <c r="E58" s="80"/>
      <c r="F58" s="79"/>
      <c r="G58" s="10"/>
      <c r="H58" s="81"/>
      <c r="I58" s="81"/>
      <c r="J58" s="82"/>
      <c r="K58" s="82"/>
      <c r="L58" s="82"/>
      <c r="M58" s="83"/>
      <c r="N58" s="84"/>
      <c r="O58" s="85"/>
      <c r="P58" s="86"/>
      <c r="Q58" s="10"/>
    </row>
    <row r="59" spans="1:17">
      <c r="A59" s="10"/>
      <c r="B59" s="10"/>
      <c r="C59" s="10"/>
      <c r="D59" s="79"/>
      <c r="E59" s="80"/>
      <c r="F59" s="79"/>
      <c r="G59" s="10"/>
      <c r="H59" s="81"/>
      <c r="I59" s="81"/>
      <c r="J59" s="82"/>
      <c r="K59" s="82"/>
      <c r="L59" s="82"/>
      <c r="M59" s="83"/>
      <c r="N59" s="84"/>
      <c r="O59" s="85"/>
      <c r="P59" s="86"/>
      <c r="Q59" s="10"/>
    </row>
    <row r="60" spans="1:17">
      <c r="A60" s="10"/>
      <c r="B60" s="10"/>
      <c r="C60" s="10"/>
      <c r="D60" s="79"/>
      <c r="E60" s="80"/>
      <c r="F60" s="79"/>
      <c r="G60" s="10"/>
      <c r="H60" s="81"/>
      <c r="I60" s="81"/>
      <c r="J60" s="82"/>
      <c r="K60" s="82"/>
      <c r="L60" s="82"/>
      <c r="M60" s="83"/>
      <c r="N60" s="84"/>
      <c r="O60" s="85"/>
      <c r="P60" s="86"/>
      <c r="Q60" s="10"/>
    </row>
    <row r="61" spans="1:17">
      <c r="A61" s="10"/>
      <c r="B61" s="10"/>
      <c r="C61" s="10"/>
      <c r="D61" s="79"/>
      <c r="E61" s="80"/>
      <c r="F61" s="79"/>
      <c r="G61" s="10"/>
      <c r="H61" s="81"/>
      <c r="I61" s="81"/>
      <c r="J61" s="82"/>
      <c r="K61" s="82"/>
      <c r="L61" s="82"/>
      <c r="M61" s="83"/>
      <c r="N61" s="84"/>
      <c r="O61" s="85"/>
      <c r="P61" s="86"/>
      <c r="Q61" s="10"/>
    </row>
    <row r="62" spans="1:17">
      <c r="A62" s="10"/>
      <c r="B62" s="10"/>
      <c r="C62" s="10"/>
      <c r="D62" s="79"/>
      <c r="E62" s="80"/>
      <c r="F62" s="79"/>
      <c r="G62" s="10"/>
      <c r="H62" s="81"/>
      <c r="I62" s="81"/>
      <c r="J62" s="82"/>
      <c r="K62" s="82"/>
      <c r="L62" s="82"/>
      <c r="M62" s="83"/>
      <c r="N62" s="84"/>
      <c r="O62" s="85"/>
      <c r="P62" s="86"/>
      <c r="Q62" s="10"/>
    </row>
    <row r="63" spans="1:17">
      <c r="A63" s="10"/>
      <c r="B63" s="10"/>
      <c r="C63" s="10"/>
      <c r="D63" s="79"/>
      <c r="E63" s="80"/>
      <c r="F63" s="79"/>
      <c r="G63" s="10"/>
      <c r="H63" s="81"/>
      <c r="I63" s="81"/>
      <c r="J63" s="82"/>
      <c r="K63" s="82"/>
      <c r="L63" s="82"/>
      <c r="M63" s="83"/>
      <c r="N63" s="84"/>
      <c r="O63" s="85"/>
      <c r="P63" s="86"/>
      <c r="Q63" s="10"/>
    </row>
  </sheetData>
  <conditionalFormatting sqref="G1:I63">
    <cfRule type="cellIs" dxfId="0" priority="1" operator="lessThan">
      <formula>0</formula>
    </cfRule>
  </conditionalFormatting>
  <pageMargins left="0.7" right="0.7" top="0.75" bottom="0.75" header="0.3" footer="0.3"/>
  <pageSetup paperSize="9" scale="65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Kilby Clerk</dc:creator>
  <cp:lastModifiedBy>Kilby Clerk</cp:lastModifiedBy>
  <cp:lastPrinted>2023-09-10T12:14:51Z</cp:lastPrinted>
  <dcterms:created xsi:type="dcterms:W3CDTF">2023-09-10T12:13:13Z</dcterms:created>
  <dcterms:modified xsi:type="dcterms:W3CDTF">2023-09-10T12:21:07Z</dcterms:modified>
</cp:coreProperties>
</file>